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heidi.evans\Downloads\2023 PAG\2023\"/>
    </mc:Choice>
  </mc:AlternateContent>
  <xr:revisionPtr revIDLastSave="0" documentId="13_ncr:1_{53EE4EE4-6517-4BB2-9FD0-295E04B53B5E}" xr6:coauthVersionLast="47" xr6:coauthVersionMax="47" xr10:uidLastSave="{00000000-0000-0000-0000-000000000000}"/>
  <bookViews>
    <workbookView xWindow="-28920" yWindow="-120" windowWidth="29040" windowHeight="15840" tabRatio="792" xr2:uid="{00000000-000D-0000-FFFF-FFFF00000000}"/>
  </bookViews>
  <sheets>
    <sheet name="Addenda" sheetId="22" r:id="rId1"/>
    <sheet name="Introduction" sheetId="16" r:id="rId2"/>
    <sheet name="Calcul des NHP" sheetId="28" r:id="rId3"/>
    <sheet name="Résumé des taux" sheetId="9" r:id="rId4"/>
    <sheet name="Sources de données des NHP" sheetId="30" r:id="rId5"/>
    <sheet name="Inflation" sheetId="10" r:id="rId6"/>
    <sheet name="Court terme" sheetId="11" r:id="rId7"/>
    <sheet name="Revenu fixe" sheetId="12" r:id="rId8"/>
    <sheet name="Actions canadiennes" sheetId="13" r:id="rId9"/>
    <sheet name="Actions étrangères (développés)" sheetId="14" r:id="rId10"/>
    <sheet name="Actions étrangères (émergents)" sheetId="15" r:id="rId11"/>
    <sheet name="Taux historiques" sheetId="31" r:id="rId12"/>
    <sheet name="NHP historiques" sheetId="27" r:id="rId13"/>
    <sheet name="Données sur 50 ans" sheetId="17" r:id="rId14"/>
    <sheet name="Sondage IQPF FP Canada" sheetId="18" r:id="rId15"/>
    <sheet name="IPC 1997-2022" sheetId="33" r:id="rId16"/>
    <sheet name="Comparaison Normes vs réalité" sheetId="40" r:id="rId17"/>
  </sheets>
  <externalReferences>
    <externalReference r:id="rId18"/>
  </externalReferences>
  <definedNames>
    <definedName name="_xlnm.Print_Area" localSheetId="9">'Actions étrangères (développés)'!$B$1:$G$10</definedName>
    <definedName name="_xlnm.Print_Area" localSheetId="10">'Actions étrangères (émergents)'!$A$1:$G$10</definedName>
    <definedName name="_xlnm.Print_Area" localSheetId="6">'Court terme'!$A$1:$G$10</definedName>
    <definedName name="_xlnm.Print_Area" localSheetId="5">Inflation!$A$1:$G$12</definedName>
    <definedName name="_xlnm.Print_Area" localSheetId="1">Introduction!$A$1:$J$24</definedName>
    <definedName name="_xlnm.Print_Area" localSheetId="3">'Résumé des taux'!$A$1:$I$20</definedName>
    <definedName name="_xlnm.Print_Area" localSheetId="7">'Revenu fixe'!$B$1:$G$10</definedName>
    <definedName name="_xlnm.Print_Titles" localSheetId="13">'Données sur 50 ans'!$5:$6</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5" l="1"/>
  <c r="F7" i="14"/>
  <c r="F7" i="13"/>
  <c r="F7" i="12"/>
  <c r="F7" i="11"/>
  <c r="F6" i="10"/>
  <c r="F6" i="11" s="1"/>
  <c r="F7" i="10"/>
  <c r="K96" i="17"/>
  <c r="O96" i="17"/>
  <c r="S96" i="17"/>
  <c r="W96" i="17"/>
  <c r="G96" i="17"/>
  <c r="W97" i="17"/>
  <c r="S97" i="17"/>
  <c r="O97" i="17"/>
  <c r="K97" i="17"/>
  <c r="G97" i="17"/>
  <c r="AE70" i="17"/>
  <c r="AG70" i="17" s="1"/>
  <c r="AE69" i="17"/>
  <c r="AE71" i="17"/>
  <c r="AG71" i="17" s="1"/>
  <c r="AA71" i="17"/>
  <c r="W71" i="17"/>
  <c r="S71" i="17"/>
  <c r="O71" i="17"/>
  <c r="K71" i="17"/>
  <c r="G71" i="17"/>
  <c r="AA70" i="17"/>
  <c r="W70" i="17"/>
  <c r="S70" i="17"/>
  <c r="O70" i="17"/>
  <c r="K70" i="17"/>
  <c r="G70" i="17"/>
  <c r="F6" i="13" l="1"/>
  <c r="F6" i="15"/>
  <c r="F6" i="14"/>
  <c r="F6" i="12"/>
  <c r="AO71" i="17"/>
  <c r="F5" i="9"/>
  <c r="F5" i="10"/>
  <c r="C5" i="9"/>
  <c r="E5" i="9" l="1"/>
  <c r="F5" i="12"/>
  <c r="F5" i="11"/>
  <c r="F5" i="13"/>
  <c r="F5" i="14" s="1"/>
  <c r="W95" i="17"/>
  <c r="S95" i="17"/>
  <c r="O95" i="17"/>
  <c r="K95" i="17"/>
  <c r="G95" i="17"/>
  <c r="D5" i="9"/>
  <c r="G5" i="9" s="1"/>
  <c r="I5" i="9" s="1"/>
  <c r="AG69" i="17"/>
  <c r="AA69" i="17"/>
  <c r="AA68" i="17"/>
  <c r="AA67" i="17"/>
  <c r="AA66" i="17"/>
  <c r="AA65" i="17"/>
  <c r="AA64" i="17"/>
  <c r="AA63" i="17"/>
  <c r="AA62" i="17"/>
  <c r="AA61" i="17"/>
  <c r="AA60" i="17"/>
  <c r="AA59" i="17"/>
  <c r="AA58" i="17"/>
  <c r="AA57" i="17"/>
  <c r="AA56" i="17"/>
  <c r="Y49" i="17"/>
  <c r="AA49" i="17" s="1"/>
  <c r="Y48" i="17"/>
  <c r="AA48" i="17" s="1"/>
  <c r="Y47" i="17"/>
  <c r="AA47" i="17" s="1"/>
  <c r="Y46" i="17"/>
  <c r="AA46" i="17" s="1"/>
  <c r="Y45" i="17"/>
  <c r="AA45" i="17" s="1"/>
  <c r="Y44" i="17"/>
  <c r="AA44" i="17" s="1"/>
  <c r="Y43" i="17"/>
  <c r="AA43" i="17" s="1"/>
  <c r="Y42" i="17"/>
  <c r="AA42" i="17" s="1"/>
  <c r="Y41" i="17"/>
  <c r="AA41" i="17" s="1"/>
  <c r="Y40" i="17"/>
  <c r="AA40" i="17" s="1"/>
  <c r="Y39" i="17"/>
  <c r="AA39" i="17" s="1"/>
  <c r="Y38" i="17"/>
  <c r="AA38" i="17" s="1"/>
  <c r="Y37" i="17"/>
  <c r="AA37" i="17" s="1"/>
  <c r="Y36" i="17"/>
  <c r="AA36" i="17" s="1"/>
  <c r="Y35" i="17"/>
  <c r="AA35" i="17" s="1"/>
  <c r="Y34" i="17"/>
  <c r="AA34" i="17" s="1"/>
  <c r="Y33" i="17"/>
  <c r="AA33" i="17" s="1"/>
  <c r="Y32" i="17"/>
  <c r="AA32" i="17" s="1"/>
  <c r="Y31" i="17"/>
  <c r="AA31" i="17" s="1"/>
  <c r="Y30" i="17"/>
  <c r="AA30" i="17" s="1"/>
  <c r="Y29" i="17"/>
  <c r="AA29" i="17" s="1"/>
  <c r="Y28" i="17"/>
  <c r="AA28" i="17" s="1"/>
  <c r="Y27" i="17"/>
  <c r="AA27" i="17" s="1"/>
  <c r="Y26" i="17"/>
  <c r="AA26" i="17" s="1"/>
  <c r="Y25" i="17"/>
  <c r="AA25" i="17" s="1"/>
  <c r="Y24" i="17"/>
  <c r="AA24" i="17" s="1"/>
  <c r="Y23" i="17"/>
  <c r="AA23" i="17" s="1"/>
  <c r="Y22" i="17"/>
  <c r="Y21" i="17"/>
  <c r="Y20" i="17"/>
  <c r="AA20" i="17" s="1"/>
  <c r="Y19" i="17"/>
  <c r="AA19" i="17" s="1"/>
  <c r="Y18" i="17"/>
  <c r="AA18" i="17" s="1"/>
  <c r="Y17" i="17"/>
  <c r="AA17" i="17" s="1"/>
  <c r="Y16" i="17"/>
  <c r="AA16" i="17" s="1"/>
  <c r="Y15" i="17"/>
  <c r="AA15" i="17" s="1"/>
  <c r="Y14" i="17"/>
  <c r="AA14" i="17" s="1"/>
  <c r="W69" i="17"/>
  <c r="S69" i="17"/>
  <c r="O69" i="17"/>
  <c r="K69" i="17"/>
  <c r="G69" i="17"/>
  <c r="AA21" i="17" l="1"/>
  <c r="Y50" i="17"/>
  <c r="AA50" i="17" s="1"/>
  <c r="AA22" i="17"/>
  <c r="Y51" i="17" l="1"/>
  <c r="Y52" i="17" l="1"/>
  <c r="Y53" i="17" s="1"/>
  <c r="AA51" i="17"/>
  <c r="AA52" i="17" l="1"/>
  <c r="Y54" i="17"/>
  <c r="AA53" i="17"/>
  <c r="AA54" i="17" l="1"/>
  <c r="Y55" i="17"/>
  <c r="AA97" i="17" l="1"/>
  <c r="AA96" i="17"/>
  <c r="AA55" i="17"/>
  <c r="Y96" i="17" s="1"/>
  <c r="Y85" i="17"/>
  <c r="AA95" i="17"/>
  <c r="AA90" i="17"/>
  <c r="AA86" i="17"/>
  <c r="Y88" i="17"/>
  <c r="Y90" i="17"/>
  <c r="AA92" i="17"/>
  <c r="AA93" i="17"/>
  <c r="Y86" i="17"/>
  <c r="Y93" i="17"/>
  <c r="Y87" i="17"/>
  <c r="AA94" i="17"/>
  <c r="AA88" i="17"/>
  <c r="Y91" i="17"/>
  <c r="AA91" i="17"/>
  <c r="AA89" i="17"/>
  <c r="AA87" i="17"/>
  <c r="AA85" i="17"/>
  <c r="Y94" i="17"/>
  <c r="Y92" i="17" l="1"/>
  <c r="Y72" i="17"/>
  <c r="Y75" i="17"/>
  <c r="Y97" i="17"/>
  <c r="Y95" i="17"/>
  <c r="Y89" i="17"/>
  <c r="F5" i="15" l="1"/>
  <c r="W94" i="17" l="1"/>
  <c r="S94" i="17"/>
  <c r="O94" i="17"/>
  <c r="K94" i="17"/>
  <c r="G94" i="17"/>
  <c r="AE68" i="17"/>
  <c r="AG68" i="17" s="1"/>
  <c r="W68" i="17"/>
  <c r="S68" i="17"/>
  <c r="O68" i="17"/>
  <c r="K68" i="17"/>
  <c r="G68" i="17"/>
  <c r="F8" i="11" l="1"/>
  <c r="W93" i="17"/>
  <c r="S93" i="17"/>
  <c r="O93" i="17"/>
  <c r="K93" i="17"/>
  <c r="G93" i="17"/>
  <c r="AE67" i="17"/>
  <c r="AG67" i="17" s="1"/>
  <c r="W67" i="17"/>
  <c r="S67" i="17"/>
  <c r="O67" i="17"/>
  <c r="K67" i="17"/>
  <c r="G67" i="17"/>
  <c r="AE66" i="17" l="1"/>
  <c r="AG66" i="17" s="1"/>
  <c r="W92" i="17"/>
  <c r="W91" i="17"/>
  <c r="W90" i="17"/>
  <c r="W89" i="17"/>
  <c r="W88" i="17"/>
  <c r="W87" i="17"/>
  <c r="W86" i="17"/>
  <c r="W85" i="17"/>
  <c r="W66" i="17"/>
  <c r="W65" i="17"/>
  <c r="W64" i="17"/>
  <c r="W63" i="17"/>
  <c r="W62" i="17"/>
  <c r="W61" i="17"/>
  <c r="W60" i="17"/>
  <c r="W59" i="17"/>
  <c r="W58" i="17"/>
  <c r="W57" i="17"/>
  <c r="W56" i="17"/>
  <c r="W55" i="17"/>
  <c r="W54" i="17"/>
  <c r="W53" i="17"/>
  <c r="W52" i="17"/>
  <c r="W51" i="17"/>
  <c r="W50" i="17"/>
  <c r="W49" i="17"/>
  <c r="W48" i="17"/>
  <c r="W47" i="17"/>
  <c r="W46" i="17"/>
  <c r="W45" i="17"/>
  <c r="W44" i="17"/>
  <c r="W43" i="17"/>
  <c r="W42" i="17"/>
  <c r="W41" i="17"/>
  <c r="W40" i="17"/>
  <c r="W39" i="17"/>
  <c r="W38" i="17"/>
  <c r="W37" i="17"/>
  <c r="W36" i="17"/>
  <c r="W35" i="17"/>
  <c r="W34" i="17"/>
  <c r="W33" i="17"/>
  <c r="W32" i="17"/>
  <c r="W31" i="17"/>
  <c r="W30" i="17"/>
  <c r="W29" i="17"/>
  <c r="W28" i="17"/>
  <c r="W27" i="17"/>
  <c r="W26" i="17"/>
  <c r="W25" i="17"/>
  <c r="W24" i="17"/>
  <c r="W23" i="17"/>
  <c r="W22" i="17"/>
  <c r="W21" i="17"/>
  <c r="U96" i="17" s="1"/>
  <c r="W20" i="17"/>
  <c r="W19" i="17"/>
  <c r="W18" i="17"/>
  <c r="W17" i="17"/>
  <c r="W16" i="17"/>
  <c r="S66" i="17"/>
  <c r="O66" i="17"/>
  <c r="K66" i="17"/>
  <c r="G66" i="17"/>
  <c r="S92" i="17"/>
  <c r="O92" i="17"/>
  <c r="K92" i="17"/>
  <c r="G92" i="17"/>
  <c r="S91" i="17"/>
  <c r="S90" i="17"/>
  <c r="S89" i="17"/>
  <c r="S88" i="17"/>
  <c r="S87" i="17"/>
  <c r="S86" i="17"/>
  <c r="S85" i="17"/>
  <c r="S65" i="17"/>
  <c r="S64" i="17"/>
  <c r="S63" i="17"/>
  <c r="S62" i="17"/>
  <c r="S61" i="17"/>
  <c r="S60" i="17"/>
  <c r="S59" i="17"/>
  <c r="S58" i="17"/>
  <c r="S57" i="17"/>
  <c r="S56" i="17"/>
  <c r="S55" i="17"/>
  <c r="S54" i="17"/>
  <c r="S53" i="17"/>
  <c r="S52" i="17"/>
  <c r="S51" i="17"/>
  <c r="S50" i="17"/>
  <c r="S49" i="17"/>
  <c r="S48" i="17"/>
  <c r="S47" i="17"/>
  <c r="S46" i="17"/>
  <c r="S45" i="17"/>
  <c r="S44" i="17"/>
  <c r="S43" i="17"/>
  <c r="S42" i="17"/>
  <c r="S41" i="17"/>
  <c r="S40" i="17"/>
  <c r="S39" i="17"/>
  <c r="S38" i="17"/>
  <c r="S37" i="17"/>
  <c r="S36" i="17"/>
  <c r="S35" i="17"/>
  <c r="S34" i="17"/>
  <c r="S33" i="17"/>
  <c r="S32" i="17"/>
  <c r="S31" i="17"/>
  <c r="S30" i="17"/>
  <c r="S29" i="17"/>
  <c r="S28" i="17"/>
  <c r="S27" i="17"/>
  <c r="S26" i="17"/>
  <c r="S25" i="17"/>
  <c r="S24" i="17"/>
  <c r="S23" i="17"/>
  <c r="S22" i="17"/>
  <c r="S21" i="17"/>
  <c r="S20" i="17"/>
  <c r="S19" i="17"/>
  <c r="S18" i="17"/>
  <c r="S17" i="17"/>
  <c r="S16" i="17"/>
  <c r="S15" i="17"/>
  <c r="S14" i="17"/>
  <c r="S13" i="17"/>
  <c r="S12" i="17"/>
  <c r="S11" i="17"/>
  <c r="S10" i="17"/>
  <c r="S9" i="17"/>
  <c r="Q96" i="17" l="1"/>
  <c r="U72" i="17"/>
  <c r="U75" i="17"/>
  <c r="U97" i="17"/>
  <c r="Q72" i="17"/>
  <c r="Q75" i="17"/>
  <c r="Q97" i="17"/>
  <c r="U95" i="17"/>
  <c r="Q95" i="17"/>
  <c r="Q94" i="17"/>
  <c r="U94" i="17"/>
  <c r="Q93" i="17"/>
  <c r="U93" i="17"/>
  <c r="U89" i="17"/>
  <c r="U88" i="17"/>
  <c r="Q92" i="17"/>
  <c r="U85" i="17"/>
  <c r="Q86" i="17"/>
  <c r="Q87" i="17"/>
  <c r="U86" i="17"/>
  <c r="U90" i="17"/>
  <c r="U87" i="17"/>
  <c r="U91" i="17"/>
  <c r="Q88" i="17"/>
  <c r="Q85" i="17"/>
  <c r="Q91" i="17"/>
  <c r="U92" i="17"/>
  <c r="Q90" i="17"/>
  <c r="Q89" i="17"/>
  <c r="O91" i="17" l="1"/>
  <c r="O90" i="17"/>
  <c r="K91" i="17"/>
  <c r="K90" i="17"/>
  <c r="G91" i="17"/>
  <c r="G90" i="17"/>
  <c r="O9" i="17"/>
  <c r="O10" i="17"/>
  <c r="O11" i="17"/>
  <c r="O12" i="17"/>
  <c r="O13" i="17"/>
  <c r="O14" i="17"/>
  <c r="O15" i="17"/>
  <c r="O16" i="17"/>
  <c r="O17" i="17"/>
  <c r="O18" i="17"/>
  <c r="O19" i="17"/>
  <c r="O20" i="17"/>
  <c r="O21" i="17"/>
  <c r="O22" i="17"/>
  <c r="O23" i="17"/>
  <c r="O24" i="17"/>
  <c r="O25"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52" i="17"/>
  <c r="O53" i="17"/>
  <c r="O54" i="17"/>
  <c r="O55" i="17"/>
  <c r="O56" i="17"/>
  <c r="O57" i="17"/>
  <c r="O58" i="17"/>
  <c r="O59" i="17"/>
  <c r="O60" i="17"/>
  <c r="O61" i="17"/>
  <c r="O62" i="17"/>
  <c r="O63" i="17"/>
  <c r="O64" i="17"/>
  <c r="O65" i="17"/>
  <c r="AE64" i="17"/>
  <c r="AG64" i="17" s="1"/>
  <c r="AE65" i="17"/>
  <c r="K64" i="17"/>
  <c r="G64" i="17"/>
  <c r="M96" i="17" l="1"/>
  <c r="M97" i="17"/>
  <c r="M72" i="17"/>
  <c r="M75" i="17"/>
  <c r="M95" i="17"/>
  <c r="M94" i="17"/>
  <c r="M93" i="17"/>
  <c r="M92" i="17"/>
  <c r="M90" i="17"/>
  <c r="M91" i="17"/>
  <c r="F10" i="9" l="1"/>
  <c r="E11" i="9"/>
  <c r="E9" i="9"/>
  <c r="E10" i="9"/>
  <c r="F12" i="9"/>
  <c r="F13" i="9"/>
  <c r="E13" i="9"/>
  <c r="D13" i="9"/>
  <c r="D12" i="9"/>
  <c r="F11" i="9"/>
  <c r="D11" i="9"/>
  <c r="D10" i="9"/>
  <c r="G10" i="9" s="1"/>
  <c r="F9" i="9"/>
  <c r="D9" i="9"/>
  <c r="G9" i="9" s="1"/>
  <c r="C7" i="15"/>
  <c r="C7" i="14"/>
  <c r="C7" i="13"/>
  <c r="C7" i="12"/>
  <c r="G9" i="17"/>
  <c r="K9" i="17"/>
  <c r="G10" i="17"/>
  <c r="K10" i="17"/>
  <c r="G11" i="17"/>
  <c r="K11" i="17"/>
  <c r="G12" i="17"/>
  <c r="K12" i="17"/>
  <c r="G13" i="17"/>
  <c r="K13" i="17"/>
  <c r="O89" i="17"/>
  <c r="O88" i="17"/>
  <c r="O87" i="17"/>
  <c r="O86" i="17"/>
  <c r="O85" i="17"/>
  <c r="K89" i="17"/>
  <c r="K88" i="17"/>
  <c r="K87" i="17"/>
  <c r="K86" i="17"/>
  <c r="K85" i="17"/>
  <c r="G87" i="17"/>
  <c r="G88" i="17"/>
  <c r="G89" i="17"/>
  <c r="G86" i="17"/>
  <c r="G85" i="17"/>
  <c r="AE10" i="17"/>
  <c r="AE11" i="17"/>
  <c r="AG11" i="17" s="1"/>
  <c r="AE12" i="17"/>
  <c r="AG12" i="17" s="1"/>
  <c r="AE13" i="17"/>
  <c r="AG13" i="17" s="1"/>
  <c r="G14" i="17"/>
  <c r="K14" i="17"/>
  <c r="AE14" i="17"/>
  <c r="G15" i="17"/>
  <c r="K15" i="17"/>
  <c r="AE15" i="17"/>
  <c r="G16" i="17"/>
  <c r="K16" i="17"/>
  <c r="AE16" i="17"/>
  <c r="G17" i="17"/>
  <c r="K17" i="17"/>
  <c r="AE17" i="17"/>
  <c r="G18" i="17"/>
  <c r="K18" i="17"/>
  <c r="AE18" i="17"/>
  <c r="G19" i="17"/>
  <c r="K19" i="17"/>
  <c r="AE19" i="17"/>
  <c r="G20" i="17"/>
  <c r="K20" i="17"/>
  <c r="AE20" i="17"/>
  <c r="G21" i="17"/>
  <c r="K21" i="17"/>
  <c r="AE21" i="17"/>
  <c r="G22" i="17"/>
  <c r="K22" i="17"/>
  <c r="AE22" i="17"/>
  <c r="G23" i="17"/>
  <c r="K23" i="17"/>
  <c r="AE23" i="17"/>
  <c r="AG23" i="17" s="1"/>
  <c r="G24" i="17"/>
  <c r="K24" i="17"/>
  <c r="AE24" i="17"/>
  <c r="AG24" i="17" s="1"/>
  <c r="G25" i="17"/>
  <c r="K25" i="17"/>
  <c r="AE25" i="17"/>
  <c r="AG25" i="17" s="1"/>
  <c r="G26" i="17"/>
  <c r="K26" i="17"/>
  <c r="AE26" i="17"/>
  <c r="AG26" i="17" s="1"/>
  <c r="G27" i="17"/>
  <c r="K27" i="17"/>
  <c r="AE27" i="17"/>
  <c r="AG27" i="17" s="1"/>
  <c r="G28" i="17"/>
  <c r="K28" i="17"/>
  <c r="AE28" i="17"/>
  <c r="AG28" i="17" s="1"/>
  <c r="G29" i="17"/>
  <c r="K29" i="17"/>
  <c r="AE29" i="17"/>
  <c r="AG29" i="17" s="1"/>
  <c r="G30" i="17"/>
  <c r="K30" i="17"/>
  <c r="AE30" i="17"/>
  <c r="AG30" i="17" s="1"/>
  <c r="G31" i="17"/>
  <c r="K31" i="17"/>
  <c r="AE31" i="17"/>
  <c r="AG31" i="17" s="1"/>
  <c r="G32" i="17"/>
  <c r="K32" i="17"/>
  <c r="AE32" i="17"/>
  <c r="AG32" i="17" s="1"/>
  <c r="G33" i="17"/>
  <c r="K33" i="17"/>
  <c r="AE33" i="17"/>
  <c r="AG33" i="17" s="1"/>
  <c r="G34" i="17"/>
  <c r="K34" i="17"/>
  <c r="AE34" i="17"/>
  <c r="AG34" i="17" s="1"/>
  <c r="G35" i="17"/>
  <c r="K35" i="17"/>
  <c r="AE35" i="17"/>
  <c r="AG35" i="17" s="1"/>
  <c r="G36" i="17"/>
  <c r="K36" i="17"/>
  <c r="AE36" i="17"/>
  <c r="AG36" i="17" s="1"/>
  <c r="G37" i="17"/>
  <c r="K37" i="17"/>
  <c r="AE37" i="17"/>
  <c r="AG37" i="17" s="1"/>
  <c r="G38" i="17"/>
  <c r="K38" i="17"/>
  <c r="AE38" i="17"/>
  <c r="AG38" i="17" s="1"/>
  <c r="G39" i="17"/>
  <c r="K39" i="17"/>
  <c r="AE39" i="17"/>
  <c r="AG39" i="17" s="1"/>
  <c r="G40" i="17"/>
  <c r="K40" i="17"/>
  <c r="AE40" i="17"/>
  <c r="AG40" i="17" s="1"/>
  <c r="G41" i="17"/>
  <c r="K41" i="17"/>
  <c r="AE41" i="17"/>
  <c r="AG41" i="17" s="1"/>
  <c r="G42" i="17"/>
  <c r="K42" i="17"/>
  <c r="AE42" i="17"/>
  <c r="AG42" i="17" s="1"/>
  <c r="G43" i="17"/>
  <c r="K43" i="17"/>
  <c r="AE43" i="17"/>
  <c r="AG43" i="17" s="1"/>
  <c r="G44" i="17"/>
  <c r="K44" i="17"/>
  <c r="AE44" i="17"/>
  <c r="AG44" i="17" s="1"/>
  <c r="G45" i="17"/>
  <c r="K45" i="17"/>
  <c r="AE45" i="17"/>
  <c r="AG45" i="17" s="1"/>
  <c r="G46" i="17"/>
  <c r="K46" i="17"/>
  <c r="AE46" i="17"/>
  <c r="AG46" i="17" s="1"/>
  <c r="G47" i="17"/>
  <c r="K47" i="17"/>
  <c r="AE47" i="17"/>
  <c r="AG47" i="17" s="1"/>
  <c r="G48" i="17"/>
  <c r="K48" i="17"/>
  <c r="AE48" i="17"/>
  <c r="AG48" i="17" s="1"/>
  <c r="G49" i="17"/>
  <c r="K49" i="17"/>
  <c r="AE49" i="17"/>
  <c r="AG49" i="17" s="1"/>
  <c r="G50" i="17"/>
  <c r="K50" i="17"/>
  <c r="AE50" i="17"/>
  <c r="AG50" i="17" s="1"/>
  <c r="G51" i="17"/>
  <c r="K51" i="17"/>
  <c r="AE51" i="17"/>
  <c r="AG51" i="17" s="1"/>
  <c r="G52" i="17"/>
  <c r="K52" i="17"/>
  <c r="AE52" i="17"/>
  <c r="AG52" i="17" s="1"/>
  <c r="G53" i="17"/>
  <c r="K53" i="17"/>
  <c r="AE53" i="17"/>
  <c r="AG53" i="17" s="1"/>
  <c r="G54" i="17"/>
  <c r="K54" i="17"/>
  <c r="AE54" i="17"/>
  <c r="AG54" i="17" s="1"/>
  <c r="G55" i="17"/>
  <c r="K55" i="17"/>
  <c r="AE55" i="17"/>
  <c r="AG55" i="17" s="1"/>
  <c r="G56" i="17"/>
  <c r="K56" i="17"/>
  <c r="AE56" i="17"/>
  <c r="AG56" i="17" s="1"/>
  <c r="G57" i="17"/>
  <c r="K57" i="17"/>
  <c r="AE57" i="17"/>
  <c r="AG57" i="17" s="1"/>
  <c r="G58" i="17"/>
  <c r="K58" i="17"/>
  <c r="AE58" i="17"/>
  <c r="AG58" i="17" s="1"/>
  <c r="G59" i="17"/>
  <c r="K59" i="17"/>
  <c r="AE59" i="17"/>
  <c r="AG59" i="17" s="1"/>
  <c r="G60" i="17"/>
  <c r="K60" i="17"/>
  <c r="AE60" i="17"/>
  <c r="AG60" i="17" s="1"/>
  <c r="G61" i="17"/>
  <c r="K61" i="17"/>
  <c r="AE61" i="17"/>
  <c r="AG61" i="17" s="1"/>
  <c r="G62" i="17"/>
  <c r="K62" i="17"/>
  <c r="AE62" i="17"/>
  <c r="AG62" i="17" s="1"/>
  <c r="G63" i="17"/>
  <c r="K63" i="17"/>
  <c r="AE63" i="17"/>
  <c r="AG63" i="17" s="1"/>
  <c r="G65" i="17"/>
  <c r="K65" i="17"/>
  <c r="AG65" i="17"/>
  <c r="M113" i="17"/>
  <c r="M85" i="17"/>
  <c r="M86" i="17"/>
  <c r="M87" i="17"/>
  <c r="M88" i="17"/>
  <c r="M89" i="17"/>
  <c r="E113" i="17"/>
  <c r="I113" i="17"/>
  <c r="AC113" i="17"/>
  <c r="E114" i="17"/>
  <c r="I114" i="17"/>
  <c r="M114" i="17"/>
  <c r="E115" i="17"/>
  <c r="I115" i="17"/>
  <c r="M115" i="17"/>
  <c r="E116" i="17"/>
  <c r="I116" i="17"/>
  <c r="M116" i="17"/>
  <c r="E117" i="17"/>
  <c r="I117" i="17"/>
  <c r="M117" i="17"/>
  <c r="E118" i="17"/>
  <c r="I118" i="17"/>
  <c r="M118" i="17"/>
  <c r="E119" i="17"/>
  <c r="I119" i="17"/>
  <c r="M119" i="17"/>
  <c r="F9" i="10"/>
  <c r="AG96" i="17" l="1"/>
  <c r="I96" i="17"/>
  <c r="AG93" i="17"/>
  <c r="E96" i="17"/>
  <c r="AG95" i="17"/>
  <c r="AG97" i="17"/>
  <c r="AG94" i="17"/>
  <c r="E72" i="17"/>
  <c r="E97" i="17"/>
  <c r="E75" i="17"/>
  <c r="AG22" i="17"/>
  <c r="AC97" i="17" s="1"/>
  <c r="AC75" i="17"/>
  <c r="I75" i="17"/>
  <c r="I97" i="17"/>
  <c r="I72" i="17"/>
  <c r="AG21" i="17"/>
  <c r="AC96" i="17" s="1"/>
  <c r="AG20" i="17"/>
  <c r="I95" i="17"/>
  <c r="E95" i="17"/>
  <c r="AG19" i="17"/>
  <c r="E94" i="17"/>
  <c r="I94" i="17"/>
  <c r="E93" i="17"/>
  <c r="I93" i="17"/>
  <c r="AG92" i="17"/>
  <c r="E12" i="9"/>
  <c r="AG17" i="17"/>
  <c r="I92" i="17"/>
  <c r="E92" i="17"/>
  <c r="I91" i="17"/>
  <c r="E91" i="17"/>
  <c r="AG15" i="17"/>
  <c r="AG90" i="17"/>
  <c r="AG16" i="17"/>
  <c r="AG91" i="17"/>
  <c r="I90" i="17"/>
  <c r="E90" i="17"/>
  <c r="E87" i="17"/>
  <c r="I87" i="17"/>
  <c r="E88" i="17"/>
  <c r="I86" i="17"/>
  <c r="AC114" i="17"/>
  <c r="AG86" i="17"/>
  <c r="AC117" i="17"/>
  <c r="AG18" i="17"/>
  <c r="AG10" i="17"/>
  <c r="AG85" i="17"/>
  <c r="AG14" i="17"/>
  <c r="I88" i="17"/>
  <c r="E85" i="17"/>
  <c r="AG87" i="17"/>
  <c r="AC118" i="17"/>
  <c r="I89" i="17"/>
  <c r="I85" i="17"/>
  <c r="AG89" i="17"/>
  <c r="E89" i="17"/>
  <c r="AG88" i="17"/>
  <c r="AC116" i="17"/>
  <c r="AC119" i="17"/>
  <c r="AC115" i="17"/>
  <c r="E86" i="17"/>
  <c r="AC72" i="17" l="1"/>
  <c r="AC95" i="17"/>
  <c r="AC94" i="17"/>
  <c r="AC93" i="17"/>
  <c r="AC92" i="17"/>
  <c r="AC90" i="17"/>
  <c r="AC89" i="17"/>
  <c r="AC91" i="17"/>
  <c r="AC87" i="17"/>
  <c r="AC85" i="17"/>
  <c r="E5" i="27"/>
  <c r="E12" i="27" s="1"/>
  <c r="AC86" i="17"/>
  <c r="AC88" i="17"/>
  <c r="Y73" i="17" l="1"/>
  <c r="Y74" i="17" s="1"/>
  <c r="F8" i="13"/>
  <c r="I73" i="17"/>
  <c r="I74" i="17" s="1"/>
  <c r="M73" i="17"/>
  <c r="Q73" i="17"/>
  <c r="Q74" i="17" s="1"/>
  <c r="F8" i="15"/>
  <c r="F9" i="15" s="1"/>
  <c r="U73" i="17"/>
  <c r="E73" i="17"/>
  <c r="F8" i="14"/>
  <c r="I10" i="9"/>
  <c r="E7" i="27" s="1"/>
  <c r="F8" i="12"/>
  <c r="M74" i="17" l="1"/>
  <c r="C11" i="9"/>
  <c r="G11" i="9" s="1"/>
  <c r="I11" i="9" s="1"/>
  <c r="I9" i="9"/>
  <c r="E6" i="27" s="1"/>
  <c r="C13" i="9"/>
  <c r="G13" i="9" s="1"/>
  <c r="I13" i="9" s="1"/>
  <c r="C12" i="9"/>
  <c r="G12" i="9" s="1"/>
  <c r="I12" i="9" s="1"/>
  <c r="F9" i="14"/>
  <c r="F9" i="13" l="1"/>
  <c r="E9" i="27"/>
  <c r="E23" i="9"/>
  <c r="E8" i="27"/>
  <c r="E22" i="9"/>
  <c r="E10" i="27"/>
  <c r="E24" i="9"/>
  <c r="I14" i="9"/>
  <c r="E11" i="27" s="1"/>
  <c r="E74" i="17"/>
  <c r="U74"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tc={CD62B932-7D1A-43A8-A4A4-D1BBD2AC9D1B}</author>
  </authors>
  <commentList>
    <comment ref="AA71" authorId="0" shapeId="0" xr:uid="{CD62B932-7D1A-43A8-A4A4-D1BBD2AC9D1B}">
      <text>
        <t>[Threaded comment]
Your version of Excel allows you to read this threaded comment; however, any edits to it will get removed if the file is opened in a newer version of Excel. Learn more: https://go.microsoft.com/fwlink/?linkid=870924
Comment:
    Est-ce que la formule en Y49 doit inclure les cases jusqu'au bas, à la ligne 71? À vérifier avec M. Dupras.</t>
      </text>
    </comment>
  </commentList>
</comments>
</file>

<file path=xl/sharedStrings.xml><?xml version="1.0" encoding="utf-8"?>
<sst xmlns="http://schemas.openxmlformats.org/spreadsheetml/2006/main" count="325" uniqueCount="192">
  <si>
    <t>Inflation</t>
  </si>
  <si>
    <t>Source</t>
  </si>
  <si>
    <t>1961-2010</t>
  </si>
  <si>
    <t>1962-2011</t>
  </si>
  <si>
    <t>1963-2012</t>
  </si>
  <si>
    <t>1964-2013</t>
  </si>
  <si>
    <t>1965-2014</t>
  </si>
  <si>
    <t>1966-2015</t>
  </si>
  <si>
    <t>Institut québécois de planification financière (IQPF)</t>
  </si>
  <si>
    <t xml:space="preserve">                                        </t>
  </si>
  <si>
    <t>• Inflation</t>
  </si>
  <si>
    <t>Données</t>
  </si>
  <si>
    <t>Emplacement des données</t>
  </si>
  <si>
    <t>Calculs</t>
  </si>
  <si>
    <t>Valeur</t>
  </si>
  <si>
    <t>• Titres à revenu fixe</t>
  </si>
  <si>
    <t>• Actions canadiennes</t>
  </si>
  <si>
    <t>• Actions étrangères (marchés développés)</t>
  </si>
  <si>
    <t>• Actions étrangères (marchés émergents)</t>
  </si>
  <si>
    <t>Taux historiques</t>
  </si>
  <si>
    <t>• Taux historiques</t>
  </si>
  <si>
    <t>Moyenne</t>
  </si>
  <si>
    <t>BDC</t>
  </si>
  <si>
    <t>RPC</t>
  </si>
  <si>
    <t>RRQ</t>
  </si>
  <si>
    <t>Court terme</t>
  </si>
  <si>
    <t>Obligations</t>
  </si>
  <si>
    <t>Actions canadiennes</t>
  </si>
  <si>
    <t>50 ans</t>
  </si>
  <si>
    <t>Taux d'emprunt</t>
  </si>
  <si>
    <t>Données sur l'inflation de la Banque du Canada</t>
  </si>
  <si>
    <t>Mesures de l'inflation de la Banque du Canada</t>
  </si>
  <si>
    <t xml:space="preserve">Moyenne </t>
  </si>
  <si>
    <t xml:space="preserve">Emplacement des données </t>
  </si>
  <si>
    <t>Normes d'hypothèses de projection historiques</t>
  </si>
  <si>
    <t>Bons du Trésor</t>
  </si>
  <si>
    <t xml:space="preserve">Indice composé S&amp;P/TSX </t>
  </si>
  <si>
    <t>Banque du Canada</t>
  </si>
  <si>
    <t>Indice</t>
  </si>
  <si>
    <t>Indice + 1</t>
  </si>
  <si>
    <t>Taux historiques et écarts-types pour les sources utilisées dans les Normes d'hypothèses de projection</t>
  </si>
  <si>
    <t>Remarque: Les valeurs dans chaque colonne intitulée « Indice » sont les taux de rendement annuels gagnés par l'indice pour cette année. Elles sont rédigées sous forme décimale pour faciliter les calculs informatiques des rendements géométriques pour lesquels il faut ajouter 1 au rendement.</t>
  </si>
  <si>
    <t>Moyennes mobiles des taux et des écarts-types pour les sources utilisées dans les Normes d'hypothèses de projection</t>
  </si>
  <si>
    <t>Rendement géométrique</t>
  </si>
  <si>
    <t>Écart-type</t>
  </si>
  <si>
    <t>N/D</t>
  </si>
  <si>
    <t>L'addenda comporte les sections suivantes :</t>
  </si>
  <si>
    <t>Titres à revenu fixe</t>
  </si>
  <si>
    <t>• Rendement à court terme</t>
  </si>
  <si>
    <t>Actions pays émergents</t>
  </si>
  <si>
    <t>Actions étrangères pays développés</t>
  </si>
  <si>
    <t>Actions étrangères (pays développés)</t>
  </si>
  <si>
    <t>Croissance du MGAP ou MGA</t>
  </si>
  <si>
    <t>La croissance du MGAP n'a pas été présentée avant 2015.</t>
  </si>
  <si>
    <t>1967-2016</t>
  </si>
  <si>
    <t>Actions étrangères (développés)</t>
  </si>
  <si>
    <t>Indice MSCI EAEO*</t>
  </si>
  <si>
    <t>Actions américaines</t>
  </si>
  <si>
    <t>Indice composé S&amp;P 500 ($ CA)</t>
  </si>
  <si>
    <t>1968-2017</t>
  </si>
  <si>
    <t>Indice MSCI EAEO ($ CA)*</t>
  </si>
  <si>
    <t>Une marge de 0,50 % a été retranchée de la moyenne afin de compenser la variabilité des rendements à long terme. Cet ajustement coïncide avec les résultats de simulations Monte Carlo qui estiment la probabilité du rendement futur grâce à 300 000 itérations.</t>
  </si>
  <si>
    <t xml:space="preserve">Rendement historique moyen sur 50 ans pour l'indice composé S&amp;P/TSX
</t>
  </si>
  <si>
    <t>FP Canada Standards Council</t>
  </si>
  <si>
    <t>Indice composé S&amp;P/TSX</t>
  </si>
  <si>
    <t>Indice S&amp;P 500</t>
  </si>
  <si>
    <t>Sondage</t>
  </si>
  <si>
    <t>S.O.</t>
  </si>
  <si>
    <t>Moyenne réduite du sondage de l'IQPF et FP Canada</t>
  </si>
  <si>
    <t>1969-2018</t>
  </si>
  <si>
    <t>Taux d'inflation de l'IPC (%)</t>
  </si>
  <si>
    <t>Indice des bons du Trésor à 91 jours (court terme) FTSE TMX Canada</t>
  </si>
  <si>
    <t>Indice obligataire universel FTSE TMX Canada</t>
  </si>
  <si>
    <t>Indice  marchés émergents MSCI</t>
  </si>
  <si>
    <t>**Remarque : les actions ont une marge de sécurité (0,5 %) retranchée de leur moyenne afin de compenser la non-linéarité des rendements à long terme. Cet ajustement coïncide avec les résultats de simulations Monte Carlo qui estiment la probabilité du rendement futur grâce à 300 000 itérations.</t>
  </si>
  <si>
    <t>*** Les taux des Normes d'hypothèses de projection sont arrondis au dixième de pourcentage près.</t>
  </si>
  <si>
    <t>*Remarque : comme les données historiques sur 50 ans pour le court terme et les revenus fixes sont des valeurs aberrantes, elles ont été exclues du calcul.</t>
  </si>
  <si>
    <t>Taux historiques sur 50 ans</t>
  </si>
  <si>
    <t>1970-2019</t>
  </si>
  <si>
    <t>Même hypothèse que pour les actions canadiennes</t>
  </si>
  <si>
    <t>Ajustement**</t>
  </si>
  <si>
    <t>Normes d'hypothèses de projection***</t>
  </si>
  <si>
    <t>Court terme*</t>
  </si>
  <si>
    <t>Revenu fixe*</t>
  </si>
  <si>
    <t>Norme d'hypothèse de projection***</t>
  </si>
  <si>
    <t>Ajustement</t>
  </si>
  <si>
    <t xml:space="preserve">Rendement historique moyen sur 50 ans pour 
les indices composés MSCI EAEO et S&amp;P 500
</t>
  </si>
  <si>
    <t>Ci-dessous les résultats du sondage annuel de l’IQPF et de FP Canada. Nous présentons la moyenne réduite, c’est-à-dire que pour chaque hypothèse, la valeur la plus élevée et la valeur la plus basse ont été éliminées.</t>
  </si>
  <si>
    <t>Indice MSCI EAEO</t>
  </si>
  <si>
    <t>2020*</t>
  </si>
  <si>
    <t xml:space="preserve">  Les résultats du sondage envoyé aux  CFP professionnels et Pl. Fin. qui détiennent le titre de CFA ont été pondérés à hauteur de 20 %.</t>
  </si>
  <si>
    <t>Index</t>
  </si>
  <si>
    <t>Index + 1</t>
  </si>
  <si>
    <t>Actions des pays          émergents**</t>
  </si>
  <si>
    <t>Indice des marchés émergents MSCI</t>
  </si>
  <si>
    <t>1971-2020</t>
  </si>
  <si>
    <t>Sondage annuel mené par l'IQPF et FP Canada</t>
  </si>
  <si>
    <t>Rendement historique moyen sur 50 ans pour 
l'indice des marchés émergents MSCI</t>
  </si>
  <si>
    <t xml:space="preserve">   * L'indice MSCI EAEO est net du montant maximum de la retenue à la source sur les revenus étrangers.</t>
  </si>
  <si>
    <t xml:space="preserve">Sondage annuel mené par l'IQPF et FP Canada </t>
  </si>
  <si>
    <t>• Résultats du sondage annuel mené par l'IQPF et FP Canada</t>
  </si>
  <si>
    <t>* Remarque : Pour les marchés étrangers émergents, une prime de risque de 0,9 % a été ajoutée au taux de rendement historique des actions étrangères des pays développés. Cette prime de risque concorde avec la méthodologie utilisée dans le plus récent rapport actuariel du Régime de pensions du Canada.</t>
  </si>
  <si>
    <t>**Remarque : Le rendement historique sur 50 ans de l'indice des marchés émergents MSCI utilise le rendement historique de l'indice MSCI EAFE plus 1 % pour la période de 1970 à 2000,  le rendement historique  de l’indice des marchés émergents MSCI pour la période de 2007 à 2020. Une estimation a été utilisée pour la période de 2001 à 2006.</t>
  </si>
  <si>
    <t xml:space="preserve">*Remarque : Le rendement historique sur 50 ans de les indices composés MSCI EAEO et S&amp;P 500 est utilisé pour maintenir une certaine cohérence avec les autres hypothèses lorsque le rendement historique sur 50 ans est utilisé. Cette combinaison d’indices utilise le rendement historique du MSCI EAEO depuis sa première année civile complète après sa création, en 1970, jusqu’à aujourd’hui. </t>
  </si>
  <si>
    <t xml:space="preserve">* À l'automne 2020, FP Canada et l'IQPF ont envoyé le sondage à deux groupes. Le sondage a été envoyé à des experts en placement et ses résultats ont été pondérés à 80 %. </t>
  </si>
  <si>
    <t>pour les actions canadiennes, il est prévu qu'elle soit de :</t>
  </si>
  <si>
    <t>pour les actions étrangères pays développés, il est prévu qu'elle soit de :</t>
  </si>
  <si>
    <t xml:space="preserve">   ** Étant donné l'historique limité de l'indice des marchés émergents utilisé dans le calcul, le calcul de l'écart-type utilise des rendements basés en grande partie sur l'historique des marchés étrangés développés avant 2007, auquel est ajouté une prime. Cela peut donner lieu à un écart-type qui diffère de la volatilité réelle avant la création de l'indice. L'écart ne devrait pas être important et ne devrait pas avoir d'effet significatif sur le calcul de l'écart-type du portefeuille global sur la période d'examen totale.</t>
  </si>
  <si>
    <t>Les actions étrangères dans les pays développés et émergents n'étaient pas présentées dans les Normes d'hypothèses de projection antérieures à 2016.</t>
  </si>
  <si>
    <t>Indice des bons du Trésor à 91 jours FTSE</t>
  </si>
  <si>
    <t>Indice obligataire universel FTSE</t>
  </si>
  <si>
    <t>Indice des marchés émergents MSCI ($ CA)</t>
  </si>
  <si>
    <t xml:space="preserve">** À l'automne 2021, FP Canada et IQPF ont envoyé des sondages à deux groupes. Le sondage a été envoyé à des entreprises de l'industrie et ses résultats ont été pondérés à 75 %. </t>
  </si>
  <si>
    <t>1972-2021</t>
  </si>
  <si>
    <t>Martin Dupras, A.S.A., Pl. Fin., M. Fisc., ASC, Fellow de l'IQPF</t>
  </si>
  <si>
    <t>La même enquête a également été envoyée aux CFP professionnels et Pl. Fin. qui détiennent le titre de CFA et ses résultats ont été pondérés à hauteur de 25 %.</t>
  </si>
  <si>
    <t>pour les actions pays émergents, il est prévu qu'elle soit de :</t>
  </si>
  <si>
    <t>Addenda aux Normes d'hypothèses de projection 2023</t>
  </si>
  <si>
    <t xml:space="preserve">© 2023 Institut québécois de planification financière </t>
  </si>
  <si>
    <t xml:space="preserve">© 2023 FP Canada Standards Council </t>
  </si>
  <si>
    <t>Calculs pour établir les Normes d'hypothèses de projection 2023</t>
  </si>
  <si>
    <t>Données appuyant les Normes d'hypothèses de projection 2023</t>
  </si>
  <si>
    <t>Les Données appuyant les Normes d'hypothèses de projection 2023 donnent accès aux sources de données, à des données particulières et aux calculs pour chacune des normes.
Un clic sur tout hyperlien de cette section de l'addenda donne accès aux données utilisées pour calculer les normes.</t>
  </si>
  <si>
    <t>• Calculs pour établir les Normes d'hypothèses de projection 2023</t>
  </si>
  <si>
    <t>• Données utilisées pour établir les Normes d'hypothèses de projection 2023</t>
  </si>
  <si>
    <t>Données utilisées pour établir les Normes d'hypothèses de projection 2023</t>
  </si>
  <si>
    <t>Données utilisées pour établir les Normes d'hypothèses de projection 2023 pour l'inflation</t>
  </si>
  <si>
    <t>Données utilisées pour établir les Normes d'hypothèses de projection 2023 pour les actifs à court terme</t>
  </si>
  <si>
    <t>Données utilisées pour établir les Normes d'hypothèses de projection 2023 pour les titres à revenu fixe</t>
  </si>
  <si>
    <t>Données utilisées pour établir les Normes d'hypothèses de projection 2023 pour les actions canadiennes</t>
  </si>
  <si>
    <t>Données utilisées pour établir les Normes d'hypothèses de projection 2023 pour les actions étrangères (marchés développés)</t>
  </si>
  <si>
    <t>Données utilisées pour établir les Normes d'hypothèses de projection 2023 pour les actions étrangères (marchés émergents)</t>
  </si>
  <si>
    <t>Chaque norme des Normes d'hypothèses de projection 2023 est établie à partir de sources de données indépendantes et fiables. La norme pour l'inflation repose sur des données de la Banque du Canada, sur les résultats du sondage annuel mené par l'IQPF et FP Canada, sur l'évaluation actuarielle de 2021 du Régime de rentes du Québec et sur le rapport actuariel de 2021 du Régime de pensions du Canada. Les normes pour chaque catégorie d'actifs sont établies d'après les données provenant des résultats du sondage annuel mené par l'IQPF et FP Canada, de l'évaluation actuarielle de 2021 du Régime de rentes du Québec et du rapport actuariel de 2021 du Régime de pensions du Canada. Pour le rendement des actions, les normes tiennent aussi compte des rendements historiques moyens des 50 dernières années pour les indices concernés. Au besoin, les moyennes pour chaque norme sont arrondies au dixième de pourcentage le plus près. 
Un clic sur tout hyperlien de cette section de l'addenda donne accès aux données utilisées pour calculer les normes.</t>
  </si>
  <si>
    <t>Évaluation actuarielle du Régime de rentes du Québec
au 31 décembre 2021</t>
  </si>
  <si>
    <t>Moyenne réelle sur 50 an :
1973 - 2022</t>
  </si>
  <si>
    <t>Moyenne nominale sur       50 ans :  1973 - 2022</t>
  </si>
  <si>
    <t>Moyenne réelle sur 50 ans augmentée de l'hypothèse d'inflation future 1973-2022</t>
  </si>
  <si>
    <t>Écart-type sur 50 ans : 1973-2022</t>
  </si>
  <si>
    <t>1973-2022</t>
  </si>
  <si>
    <t xml:space="preserve">   9/30 des hypothèses pour les obligations pour 2023 à 2031
+ 21/30 des hypothèses pour les obligations pour 2031 et plus                                                                                                              + hypothèse du RRQ pour l'inflation future : 2,1 % 
- 0,75 % pour harmoniser les projections à long terme du RRQ avec une période de détention plus typique pour un individu</t>
  </si>
  <si>
    <t xml:space="preserve">   9/30 des hypothèses pour les actions pour 2023 à 2031                                                                                                                                                + 21/30 des hypothèses pour les actions pour 2031 et plus
+ hypothèse du RRQ pour l'inflation future : 2,1 % </t>
  </si>
  <si>
    <t>Tableau 69 Taux de rendement réel selon le type d'actifs (avant les dépenses d'investissement et le rééquilibrage et diversification)</t>
  </si>
  <si>
    <t>Tableau 57 Augmentation des prix, des GAM et RHM réels</t>
  </si>
  <si>
    <t>IPC de janvier 1997 à janvier 2022</t>
  </si>
  <si>
    <t xml:space="preserve">Nathalie Bachand, A.S.A., Pl. Fin., Fellow de l'IQPF </t>
  </si>
  <si>
    <t>Comparaison des Normes et données avérées depuis 2009</t>
  </si>
  <si>
    <t xml:space="preserve">Les Normes d'hypothèses de projection (les Normes) fournissent aux planificateurs financiers des hypothèses objectives pour effectuer leurs projections de besoins de revenus de retraite, de planification des études, de besoins d'assurances et autres projections importantes. Ces normes sont surtout recommandées pour effectuer des projections à long terme (10 ans et +).  
Le Comité des Normes d'hypothèses de projection (Comité) a préparé un addenda pour accompagner les Normes d'hypothèses de projection 2023, publiées le 30 avril 2023. À des fins de transparence et de reproductibilité des Normes, l'addenda fournit les sources de données sur lesquelles les Normes sont basées, ainsi que les calculs pour chacune des normes d'inflation et de taux de rendement. Les taux historiques, les taux de rendement des indices pertinents et les écarts-types sont également fournis à titre informatif. 
</t>
  </si>
  <si>
    <t>• IPC 1997-2022</t>
  </si>
  <si>
    <t>• Comparaison des Normes et données avérées depuis 2009</t>
  </si>
  <si>
    <t>Prime de risque - à partir de ces hypothèses, nous pouvons calculer la prime de risque :</t>
  </si>
  <si>
    <t>Point médian de la fourchette cible de maîtrise de l'inflation de la Banque du Canada, qui va de 1 à 3 %.</t>
  </si>
  <si>
    <t xml:space="preserve">   9/30 des hypothèses pour les actifs à court terme pour 2023 à 2031                                                          + 21/30 des hypothèses pour les actifs à court terme pour 2031 et plus
+ hypothèse du RRQ pour l'inflation future : 2,1 % </t>
  </si>
  <si>
    <t xml:space="preserve">   (4,2% + 5,2%)/2
+ 2,00%      </t>
  </si>
  <si>
    <t xml:space="preserve">   (4,2% + 5,2%)/2
+ 2.00%      </t>
  </si>
  <si>
    <t xml:space="preserve">   0,50 x 7,25% 
+ 0,50 x 7,00%</t>
  </si>
  <si>
    <t>Page 90, Tableau 28 : Taux de rendement réel selon la catégorie d’actif</t>
  </si>
  <si>
    <t>Page 87, Tableau 26 : Taux d’inflation et d’augmentation des gains moyens de travail</t>
  </si>
  <si>
    <t xml:space="preserve">   (4,2% + 5,2%)/2
+ 2,00%             
+ 0,90%</t>
  </si>
  <si>
    <t>100 % des hypothèses d'augmentation des prix pour 2026+</t>
  </si>
  <si>
    <t>100 % des hypothèses d'augmentation des prix pour 2024+</t>
  </si>
  <si>
    <t>1,00 (2,10 %)</t>
  </si>
  <si>
    <t>1,00 (2,00 %)</t>
  </si>
  <si>
    <t xml:space="preserve">   Hypothèses pour les actifs à court terme pour 2030 à 2045
+ hypothèse du RPC pour l'inflation future : 2,00 % </t>
  </si>
  <si>
    <t xml:space="preserve">Moyenne réduite du sondage de l'IQPF et FP Canada </t>
  </si>
  <si>
    <t xml:space="preserve">   Hypothèses pour les options négociables pour 2035 et plus 
+ hypothèse du RPC pour l'inflation future : 2,00 % 
- 0,75 % pour harmoniser les projections à long terme du RPC avec une période de détention plus typique pour un individu</t>
  </si>
  <si>
    <t xml:space="preserve">   1,3%
+ 2,00%
- 0,75%</t>
  </si>
  <si>
    <t xml:space="preserve">   0,3%
+ 2,00%</t>
  </si>
  <si>
    <t xml:space="preserve">   9/30 (-0,20%)
+ 21/30 (0,00%)
+ 2,10%</t>
  </si>
  <si>
    <t xml:space="preserve">   Moyenne des hypothèses pour les actions de sociétés ouvertes et fermées pour 2026 à 2045
+ hypothèse du RPC pour l'inflation future : 2,00 % </t>
  </si>
  <si>
    <t xml:space="preserve">   (1 + moyenne historique des rendements nominaux sur 50 ans pour l'indice composé S&amp;P/TSX)
÷ (1 + taux d'inflation historique)                                                                                                                                 x (1 + norme pour l'inflation future)
- 1</t>
  </si>
  <si>
    <t xml:space="preserve">   9/30 (3,60%)
+ 21/30 (4,20%)
+ 2,10%</t>
  </si>
  <si>
    <t xml:space="preserve">   [(1 + 8,9740%)                 
÷ (1 + 3,9189%)                    
x (1 + 2,11%)               
moins 1]                                       </t>
  </si>
  <si>
    <t xml:space="preserve">   (1 + moyenne historique des rendements nominaux sur 50 ans pour les indices composés MSCI EAEO et S&amp;P 500)*
÷ (1 + taux d'inflation historique)
x (1 + norme pour l'inflation future) 
- 1</t>
  </si>
  <si>
    <t xml:space="preserve">   [(1 + ((8,8427% + 10,9803%)* ÷ 2))                      
÷ (1 + 3,9189%)                           
x (1 + 2,11%)                     
moins 1]                                      </t>
  </si>
  <si>
    <t xml:space="preserve">   9/30 (3,60%)
+ 21/30 (4,20%)
+ 2,10%                                   + 0,90%</t>
  </si>
  <si>
    <t xml:space="preserve">   [(1 + 11,1546%)                     
÷ (1 + 3,9189%)                         
x (1 + 2,11%)                                                          
moins 1]                                     </t>
  </si>
  <si>
    <t>2021**</t>
  </si>
  <si>
    <r>
      <t>Jeff Cormier, CFP</t>
    </r>
    <r>
      <rPr>
        <vertAlign val="superscript"/>
        <sz val="16"/>
        <rFont val="Calibri"/>
        <family val="2"/>
        <scheme val="minor"/>
      </rPr>
      <t>MD</t>
    </r>
    <r>
      <rPr>
        <sz val="16"/>
        <rFont val="Calibri"/>
        <family val="2"/>
        <scheme val="minor"/>
      </rPr>
      <t>, CFA</t>
    </r>
    <r>
      <rPr>
        <vertAlign val="superscript"/>
        <sz val="16"/>
        <rFont val="Calibri"/>
        <family val="2"/>
        <scheme val="minor"/>
      </rPr>
      <t>MD</t>
    </r>
  </si>
  <si>
    <r>
      <t>Derek Dedman, CFP</t>
    </r>
    <r>
      <rPr>
        <vertAlign val="superscript"/>
        <sz val="16"/>
        <rFont val="Calibri"/>
        <family val="2"/>
        <scheme val="minor"/>
      </rPr>
      <t>MD</t>
    </r>
    <r>
      <rPr>
        <sz val="16"/>
        <rFont val="Calibri"/>
        <family val="2"/>
        <scheme val="minor"/>
      </rPr>
      <t>, CFA</t>
    </r>
    <r>
      <rPr>
        <vertAlign val="superscript"/>
        <sz val="16"/>
        <rFont val="Calibri"/>
        <family val="2"/>
        <scheme val="minor"/>
      </rPr>
      <t>MD</t>
    </r>
  </si>
  <si>
    <r>
      <t>Nick Hearne, CFP</t>
    </r>
    <r>
      <rPr>
        <vertAlign val="superscript"/>
        <sz val="16"/>
        <rFont val="Calibri"/>
        <family val="2"/>
        <scheme val="minor"/>
      </rPr>
      <t>MD</t>
    </r>
    <r>
      <rPr>
        <sz val="16"/>
        <rFont val="Calibri"/>
        <family val="2"/>
        <scheme val="minor"/>
      </rPr>
      <t>, CFA</t>
    </r>
    <r>
      <rPr>
        <vertAlign val="superscript"/>
        <sz val="16"/>
        <rFont val="Calibri"/>
        <family val="2"/>
        <scheme val="minor"/>
      </rPr>
      <t>MD</t>
    </r>
  </si>
  <si>
    <r>
      <t xml:space="preserve">À titre de référence, </t>
    </r>
    <r>
      <rPr>
        <i/>
        <sz val="12"/>
        <rFont val="Calibri"/>
        <family val="2"/>
        <scheme val="minor"/>
      </rPr>
      <t xml:space="preserve">les Normes d'hypothèses de projection historiques </t>
    </r>
    <r>
      <rPr>
        <sz val="12"/>
        <rFont val="Calibri"/>
        <family val="2"/>
        <scheme val="minor"/>
      </rPr>
      <t>remontant à 2009 sont fournies, ainsi que les taux historiques sur 50 ans et les écarts-types</t>
    </r>
    <r>
      <rPr>
        <i/>
        <sz val="12"/>
        <rFont val="Calibri"/>
        <family val="2"/>
        <scheme val="minor"/>
      </rPr>
      <t xml:space="preserve"> </t>
    </r>
    <r>
      <rPr>
        <sz val="12"/>
        <rFont val="Calibri"/>
        <family val="2"/>
        <scheme val="minor"/>
      </rPr>
      <t xml:space="preserve">pour l'inflation, les bons du Trésor, les obligations, les actions étrangères des payés développés, les actions étrangères des pays émergents et les actions canadiennes. </t>
    </r>
  </si>
  <si>
    <r>
      <t>Rapport actuariel (31</t>
    </r>
    <r>
      <rPr>
        <vertAlign val="superscript"/>
        <sz val="11"/>
        <rFont val="Calibri"/>
        <family val="2"/>
        <scheme val="minor"/>
      </rPr>
      <t>e</t>
    </r>
    <r>
      <rPr>
        <sz val="11"/>
        <rFont val="Calibri"/>
        <family val="2"/>
        <scheme val="minor"/>
      </rPr>
      <t>)
du Régime de pensions du Canada au 31 décembre 2021</t>
    </r>
  </si>
  <si>
    <r>
      <t>Rapport actuariel (31</t>
    </r>
    <r>
      <rPr>
        <vertAlign val="superscript"/>
        <sz val="11"/>
        <rFont val="Calibri"/>
        <family val="2"/>
      </rPr>
      <t>e</t>
    </r>
    <r>
      <rPr>
        <sz val="11"/>
        <rFont val="Calibri"/>
        <family val="2"/>
      </rPr>
      <t>)
du Régime de pensions du Canada au 31 décembre 2021</t>
    </r>
  </si>
  <si>
    <r>
      <t xml:space="preserve">Les Normes pour les actions et l'inflation sont en partie établies sur les rendements historiques sur 50 ans. Sous les données, on trouve un résumé des taux de rendements historiques nominaux et réels sur 50 ans. Au taux de rendement historique réel s'ajoute l'hypothèse d'inflation projetée pour arriver au taux de rendement historique prospectif utilisé dans le calcul de chaque </t>
    </r>
    <r>
      <rPr>
        <i/>
        <sz val="10"/>
        <rFont val="Calibri"/>
        <family val="2"/>
        <scheme val="minor"/>
      </rPr>
      <t>Norme.</t>
    </r>
  </si>
  <si>
    <r>
      <t>(</t>
    </r>
    <r>
      <rPr>
        <sz val="10"/>
        <color rgb="FFFF0000"/>
        <rFont val="Calibri"/>
        <family val="2"/>
        <scheme val="minor"/>
      </rPr>
      <t>6,20%</t>
    </r>
    <r>
      <rPr>
        <sz val="10"/>
        <rFont val="Calibri"/>
        <family val="2"/>
        <scheme val="minor"/>
      </rPr>
      <t xml:space="preserve"> projeté pour les actions canadiennes moins</t>
    </r>
    <r>
      <rPr>
        <sz val="10"/>
        <color rgb="FFFF0000"/>
        <rFont val="Calibri"/>
        <family val="2"/>
        <scheme val="minor"/>
      </rPr>
      <t xml:space="preserve"> 3,20%</t>
    </r>
    <r>
      <rPr>
        <sz val="10"/>
        <rFont val="Calibri"/>
        <family val="2"/>
        <scheme val="minor"/>
      </rPr>
      <t xml:space="preserve"> projeté pour les titres à revenu fixe)</t>
    </r>
  </si>
  <si>
    <r>
      <t>(</t>
    </r>
    <r>
      <rPr>
        <sz val="10"/>
        <color rgb="FFFF0000"/>
        <rFont val="Calibri"/>
        <family val="2"/>
        <scheme val="minor"/>
      </rPr>
      <t>6,50%</t>
    </r>
    <r>
      <rPr>
        <sz val="10"/>
        <rFont val="Calibri"/>
        <family val="2"/>
        <scheme val="minor"/>
      </rPr>
      <t xml:space="preserve"> projeté pour les actions étrangères des pays développés moins </t>
    </r>
    <r>
      <rPr>
        <sz val="10"/>
        <color rgb="FFFF0000"/>
        <rFont val="Calibri"/>
        <family val="2"/>
        <scheme val="minor"/>
      </rPr>
      <t>3,20%</t>
    </r>
    <r>
      <rPr>
        <sz val="10"/>
        <rFont val="Calibri"/>
        <family val="2"/>
        <scheme val="minor"/>
      </rPr>
      <t xml:space="preserve"> projeté pour les titres à revenu fixe)</t>
    </r>
  </si>
  <si>
    <r>
      <t>(</t>
    </r>
    <r>
      <rPr>
        <sz val="10"/>
        <color rgb="FFFF0000"/>
        <rFont val="Calibri"/>
        <family val="2"/>
        <scheme val="minor"/>
      </rPr>
      <t>7,40%</t>
    </r>
    <r>
      <rPr>
        <sz val="10"/>
        <rFont val="Calibri"/>
        <family val="2"/>
        <scheme val="minor"/>
      </rPr>
      <t xml:space="preserve"> projeté pour les actions des pays émergents moins </t>
    </r>
    <r>
      <rPr>
        <sz val="10"/>
        <color rgb="FFFF0000"/>
        <rFont val="Calibri"/>
        <family val="2"/>
        <scheme val="minor"/>
      </rPr>
      <t>3,20%</t>
    </r>
    <r>
      <rPr>
        <sz val="10"/>
        <rFont val="Calibri"/>
        <family val="2"/>
        <scheme val="minor"/>
      </rPr>
      <t xml:space="preserve"> projeté pour les titres à revenu fixe)</t>
    </r>
  </si>
  <si>
    <t xml:space="preserve">   9/30 (1,70%)
+ 21/30 (2,40%)
+ 2.10                                            
- 0,75%                           </t>
  </si>
  <si>
    <t xml:space="preserve">   50 % de la moyenne réduite du sondage pour l'indice MSCI EAFE                                                                                                        
 + 50 % de la moyenne réduite du sondage pour l'indice composé S&amp;P 500</t>
  </si>
  <si>
    <t xml:space="preserve">Même hypothèse que pour les actions canadiennes                                                                                                              
 + 0,9 % pour la prime de risque sur actions pour les investissements dans les marchés étrangers émergents*                                           </t>
  </si>
  <si>
    <t xml:space="preserve">Même hypothèse que pour les actions canadiennes                                                                                                             
  + 0,9 % pour la prime de risque sur actions pour les investissements dans les marchés étrangers émergents*                                           </t>
  </si>
  <si>
    <t>(1 + moyenne historique des rendements nominaux sur 50 ans pour l'indice des marchés émergents MSCI ($ CA)**
÷ (1 + taux d'inflation historique)
x (1 + norme pour l'inflation future)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</si>
</sst>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quot;$&quot;_ ;_ * \(#,##0.00\)\ &quot;$&quot;_ ;_ * &quot;-&quot;??_)\ &quot;$&quot;_ ;_ @_ "/>
    <numFmt numFmtId="165" formatCode="_ * #,##0.00_)\ _$_ ;_ * \(#,##0.00\)\ _$_ ;_ * &quot;-&quot;??_)\ _$_ ;_ @_ "/>
    <numFmt numFmtId="166" formatCode="0.000%"/>
    <numFmt numFmtId="167" formatCode="0.0000%"/>
    <numFmt numFmtId="168" formatCode="0.000"/>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Arial"/>
      <family val="2"/>
    </font>
    <font>
      <sz val="11"/>
      <name val="Calibri"/>
      <family val="2"/>
    </font>
    <font>
      <i/>
      <sz val="10"/>
      <name val="Arial"/>
      <family val="2"/>
    </font>
    <font>
      <sz val="11.5"/>
      <name val="Times New Roman"/>
      <family val="1"/>
    </font>
    <font>
      <sz val="11.5"/>
      <name val="Arial"/>
      <family val="2"/>
    </font>
    <font>
      <sz val="16"/>
      <name val="Arial"/>
      <family val="2"/>
    </font>
    <font>
      <i/>
      <sz val="11.5"/>
      <name val="Arial"/>
      <family val="2"/>
    </font>
    <font>
      <b/>
      <sz val="11"/>
      <color rgb="FF333333"/>
      <name val="Calibri"/>
      <family val="2"/>
      <scheme val="minor"/>
    </font>
    <font>
      <sz val="8"/>
      <name val="Arial"/>
      <family val="2"/>
    </font>
    <font>
      <u/>
      <sz val="11"/>
      <color theme="10"/>
      <name val="Calibri"/>
      <family val="2"/>
      <scheme val="minor"/>
    </font>
    <font>
      <b/>
      <sz val="14"/>
      <name val="Calibri"/>
      <family val="2"/>
      <scheme val="minor"/>
    </font>
    <font>
      <b/>
      <sz val="11"/>
      <color theme="0"/>
      <name val="Calibri"/>
      <family val="2"/>
      <scheme val="minor"/>
    </font>
    <font>
      <b/>
      <sz val="11"/>
      <color theme="1"/>
      <name val="Calibri"/>
      <family val="2"/>
      <scheme val="minor"/>
    </font>
    <font>
      <b/>
      <sz val="26"/>
      <name val="Calibri"/>
      <family val="2"/>
      <scheme val="minor"/>
    </font>
    <font>
      <sz val="18"/>
      <name val="Calibri"/>
      <family val="2"/>
      <scheme val="minor"/>
    </font>
    <font>
      <sz val="10"/>
      <name val="Calibri"/>
      <family val="2"/>
      <scheme val="minor"/>
    </font>
    <font>
      <sz val="14"/>
      <name val="Calibri"/>
      <family val="2"/>
      <scheme val="minor"/>
    </font>
    <font>
      <sz val="16"/>
      <name val="Calibri"/>
      <family val="2"/>
      <scheme val="minor"/>
    </font>
    <font>
      <vertAlign val="superscript"/>
      <sz val="16"/>
      <name val="Calibri"/>
      <family val="2"/>
      <scheme val="minor"/>
    </font>
    <font>
      <i/>
      <sz val="10"/>
      <color rgb="FF000000"/>
      <name val="Calibri"/>
      <family val="2"/>
      <scheme val="minor"/>
    </font>
    <font>
      <b/>
      <sz val="14"/>
      <color rgb="FF415563"/>
      <name val="Calibri"/>
      <family val="2"/>
      <scheme val="minor"/>
    </font>
    <font>
      <sz val="12"/>
      <color rgb="FF000000"/>
      <name val="Calibri"/>
      <family val="2"/>
      <scheme val="minor"/>
    </font>
    <font>
      <sz val="12"/>
      <name val="Calibri"/>
      <family val="2"/>
      <scheme val="minor"/>
    </font>
    <font>
      <b/>
      <sz val="12"/>
      <color rgb="FF415563"/>
      <name val="Calibri"/>
      <family val="2"/>
      <scheme val="minor"/>
    </font>
    <font>
      <i/>
      <sz val="12"/>
      <name val="Calibri"/>
      <family val="2"/>
      <scheme val="minor"/>
    </font>
    <font>
      <b/>
      <sz val="14"/>
      <color rgb="FF000000"/>
      <name val="Calibri"/>
      <family val="2"/>
      <scheme val="minor"/>
    </font>
    <font>
      <u/>
      <sz val="12"/>
      <color rgb="FF415563"/>
      <name val="Calibri"/>
      <family val="2"/>
      <scheme val="minor"/>
    </font>
    <font>
      <sz val="12"/>
      <color rgb="FF415563"/>
      <name val="Calibri"/>
      <family val="2"/>
      <scheme val="minor"/>
    </font>
    <font>
      <sz val="11.5"/>
      <name val="Calibri"/>
      <family val="2"/>
      <scheme val="minor"/>
    </font>
    <font>
      <i/>
      <sz val="10"/>
      <name val="Calibri"/>
      <family val="2"/>
      <scheme val="minor"/>
    </font>
    <font>
      <i/>
      <sz val="11.5"/>
      <name val="Calibri"/>
      <family val="2"/>
      <scheme val="minor"/>
    </font>
    <font>
      <b/>
      <sz val="12"/>
      <name val="Calibri"/>
      <family val="2"/>
      <scheme val="minor"/>
    </font>
    <font>
      <sz val="11"/>
      <name val="Calibri"/>
      <family val="2"/>
      <scheme val="minor"/>
    </font>
    <font>
      <b/>
      <sz val="10"/>
      <name val="Calibri"/>
      <family val="2"/>
      <scheme val="minor"/>
    </font>
    <font>
      <b/>
      <sz val="11"/>
      <name val="Calibri"/>
      <family val="2"/>
      <scheme val="minor"/>
    </font>
    <font>
      <sz val="11"/>
      <color rgb="FF02C3DE"/>
      <name val="Calibri"/>
      <family val="2"/>
      <scheme val="minor"/>
    </font>
    <font>
      <b/>
      <sz val="12"/>
      <color theme="0"/>
      <name val="Calibri"/>
      <family val="2"/>
      <scheme val="minor"/>
    </font>
    <font>
      <vertAlign val="superscript"/>
      <sz val="11"/>
      <name val="Calibri"/>
      <family val="2"/>
      <scheme val="minor"/>
    </font>
    <font>
      <b/>
      <sz val="12"/>
      <color rgb="FFFF0000"/>
      <name val="Calibri"/>
      <family val="2"/>
      <scheme val="minor"/>
    </font>
    <font>
      <sz val="10"/>
      <color rgb="FFFF0000"/>
      <name val="Calibri"/>
      <family val="2"/>
      <scheme val="minor"/>
    </font>
    <font>
      <b/>
      <sz val="13"/>
      <color rgb="FFFF0000"/>
      <name val="Calibri"/>
      <family val="2"/>
      <scheme val="minor"/>
    </font>
    <font>
      <b/>
      <sz val="14"/>
      <color rgb="FF415563"/>
      <name val="Calibri"/>
      <family val="2"/>
    </font>
    <font>
      <sz val="10"/>
      <name val="Calibri"/>
      <family val="2"/>
    </font>
    <font>
      <b/>
      <sz val="12"/>
      <color theme="0"/>
      <name val="Calibri"/>
      <family val="2"/>
    </font>
    <font>
      <vertAlign val="superscript"/>
      <sz val="11"/>
      <name val="Calibri"/>
      <family val="2"/>
    </font>
    <font>
      <b/>
      <sz val="11"/>
      <name val="Calibri"/>
      <family val="2"/>
    </font>
    <font>
      <sz val="11"/>
      <color theme="1"/>
      <name val="Calibri"/>
      <family val="2"/>
    </font>
    <font>
      <b/>
      <sz val="11"/>
      <color theme="1"/>
      <name val="Calibri"/>
      <family val="2"/>
    </font>
    <font>
      <b/>
      <sz val="10"/>
      <color theme="0"/>
      <name val="Calibri"/>
      <family val="2"/>
      <scheme val="minor"/>
    </font>
    <font>
      <sz val="10"/>
      <color theme="1"/>
      <name val="Calibri"/>
      <family val="2"/>
      <scheme val="minor"/>
    </font>
    <font>
      <u/>
      <sz val="11"/>
      <color rgb="FF415563"/>
      <name val="Calibri"/>
      <family val="2"/>
      <scheme val="minor"/>
    </font>
    <font>
      <u/>
      <sz val="11"/>
      <color rgb="FF415563"/>
      <name val="Calibri"/>
      <family val="2"/>
    </font>
    <font>
      <b/>
      <sz val="10"/>
      <color rgb="FF415563"/>
      <name val="Calibri"/>
      <family val="2"/>
      <scheme val="minor"/>
    </font>
  </fonts>
  <fills count="12">
    <fill>
      <patternFill patternType="none"/>
    </fill>
    <fill>
      <patternFill patternType="gray125"/>
    </fill>
    <fill>
      <patternFill patternType="solid">
        <fgColor rgb="FF53565A"/>
        <bgColor indexed="64"/>
      </patternFill>
    </fill>
    <fill>
      <patternFill patternType="solid">
        <fgColor theme="0"/>
        <bgColor indexed="64"/>
      </patternFill>
    </fill>
    <fill>
      <patternFill patternType="solid">
        <fgColor rgb="FF7F838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EAEAE8"/>
        <bgColor rgb="FFEAEAE8"/>
      </patternFill>
    </fill>
    <fill>
      <patternFill patternType="solid">
        <fgColor theme="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41556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rgb="FFA6A6A6"/>
      </left>
      <right style="thin">
        <color rgb="FFA6A6A6"/>
      </right>
      <top style="thin">
        <color rgb="FFA6A6A6"/>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6">
    <xf numFmtId="0" fontId="0" fillId="0" borderId="0"/>
    <xf numFmtId="0" fontId="6" fillId="0" borderId="0" applyNumberFormat="0" applyFill="0" applyBorder="0" applyAlignment="0" applyProtection="0">
      <alignment vertical="top"/>
      <protection locked="0"/>
    </xf>
    <xf numFmtId="0" fontId="7" fillId="0" borderId="0"/>
    <xf numFmtId="9" fontId="5" fillId="0" borderId="0" applyFont="0" applyFill="0" applyBorder="0" applyAlignment="0" applyProtection="0"/>
    <xf numFmtId="9" fontId="7"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0" fontId="3" fillId="0" borderId="0"/>
    <xf numFmtId="9" fontId="3" fillId="0" borderId="0" applyFont="0" applyFill="0" applyBorder="0" applyAlignment="0" applyProtection="0"/>
    <xf numFmtId="0" fontId="16" fillId="0" borderId="0" applyNumberForma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2" fillId="0" borderId="0"/>
    <xf numFmtId="9" fontId="2" fillId="0" borderId="0" applyFont="0" applyFill="0" applyBorder="0" applyAlignment="0" applyProtection="0"/>
    <xf numFmtId="164" fontId="2" fillId="0" borderId="0" applyFont="0" applyFill="0" applyBorder="0" applyAlignment="0" applyProtection="0"/>
  </cellStyleXfs>
  <cellXfs count="322">
    <xf numFmtId="0" fontId="0" fillId="0" borderId="0" xfId="0"/>
    <xf numFmtId="0" fontId="7" fillId="0" borderId="0" xfId="0" applyFont="1"/>
    <xf numFmtId="0" fontId="8" fillId="0" borderId="0" xfId="0" applyFont="1"/>
    <xf numFmtId="0" fontId="10" fillId="0" borderId="0" xfId="0" applyFont="1" applyAlignment="1">
      <alignment horizontal="center" vertical="center"/>
    </xf>
    <xf numFmtId="0" fontId="11" fillId="0" borderId="0" xfId="0" applyFont="1" applyAlignment="1">
      <alignment horizontal="center" vertical="center" wrapText="1"/>
    </xf>
    <xf numFmtId="0" fontId="7" fillId="0" borderId="0" xfId="0" applyFont="1" applyAlignment="1">
      <alignment wrapText="1"/>
    </xf>
    <xf numFmtId="0" fontId="9" fillId="0" borderId="0" xfId="0" applyFont="1" applyAlignment="1">
      <alignment horizontal="center" vertical="center" wrapText="1"/>
    </xf>
    <xf numFmtId="0" fontId="13" fillId="0" borderId="0" xfId="0" applyFont="1" applyAlignment="1">
      <alignment horizontal="center" vertical="center" wrapText="1"/>
    </xf>
    <xf numFmtId="0" fontId="14" fillId="7" borderId="21" xfId="0" applyFont="1" applyFill="1" applyBorder="1" applyAlignment="1">
      <alignment horizontal="center" vertical="center" wrapText="1"/>
    </xf>
    <xf numFmtId="0" fontId="21" fillId="0" borderId="0" xfId="0" applyFont="1" applyAlignment="1">
      <alignment horizontal="center" vertical="center" wrapText="1"/>
    </xf>
    <xf numFmtId="0" fontId="22" fillId="0" borderId="0" xfId="0" applyFont="1" applyAlignment="1">
      <alignment wrapText="1"/>
    </xf>
    <xf numFmtId="0" fontId="22"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xf>
    <xf numFmtId="0" fontId="22" fillId="0" borderId="0" xfId="0" applyFont="1" applyAlignment="1">
      <alignment vertical="center"/>
    </xf>
    <xf numFmtId="0" fontId="29" fillId="0" borderId="0" xfId="0" applyFont="1" applyAlignment="1">
      <alignment horizontal="left" vertical="center" wrapText="1"/>
    </xf>
    <xf numFmtId="0" fontId="27" fillId="0" borderId="0" xfId="2" applyFont="1" applyAlignment="1">
      <alignment horizontal="center"/>
    </xf>
    <xf numFmtId="0" fontId="33" fillId="0" borderId="0" xfId="1" applyFont="1" applyAlignment="1" applyProtection="1">
      <alignment horizontal="left" vertical="center" wrapText="1"/>
    </xf>
    <xf numFmtId="0" fontId="34" fillId="0" borderId="0" xfId="0" applyFont="1" applyAlignment="1">
      <alignment horizontal="left" vertical="center" wrapText="1"/>
    </xf>
    <xf numFmtId="0" fontId="35" fillId="0" borderId="0" xfId="0" applyFont="1" applyAlignment="1">
      <alignment horizontal="center" vertical="center" wrapText="1"/>
    </xf>
    <xf numFmtId="0" fontId="36" fillId="0" borderId="0" xfId="0" applyFont="1" applyAlignment="1">
      <alignment horizontal="center" vertical="center" wrapText="1"/>
    </xf>
    <xf numFmtId="0" fontId="37" fillId="0" borderId="0" xfId="0" applyFont="1" applyAlignment="1">
      <alignment horizontal="center" vertical="center" wrapText="1"/>
    </xf>
    <xf numFmtId="0" fontId="38" fillId="0" borderId="0" xfId="0" applyFont="1" applyAlignment="1">
      <alignment horizontal="center"/>
    </xf>
    <xf numFmtId="0" fontId="39" fillId="0" borderId="0" xfId="0" applyFont="1"/>
    <xf numFmtId="0" fontId="40" fillId="0" borderId="0" xfId="0" applyFont="1"/>
    <xf numFmtId="0" fontId="39" fillId="0" borderId="1" xfId="0" applyFont="1" applyBorder="1" applyAlignment="1">
      <alignment horizontal="center" vertical="center"/>
    </xf>
    <xf numFmtId="0" fontId="39" fillId="0" borderId="1" xfId="0" applyFont="1" applyBorder="1"/>
    <xf numFmtId="10" fontId="39" fillId="0" borderId="1" xfId="0" applyNumberFormat="1" applyFont="1" applyBorder="1" applyAlignment="1">
      <alignment horizontal="center"/>
    </xf>
    <xf numFmtId="10" fontId="41" fillId="0" borderId="1" xfId="0" applyNumberFormat="1" applyFont="1" applyBorder="1" applyAlignment="1">
      <alignment horizontal="center"/>
    </xf>
    <xf numFmtId="10" fontId="39" fillId="0" borderId="0" xfId="3" applyNumberFormat="1" applyFont="1" applyAlignment="1">
      <alignment horizontal="center"/>
    </xf>
    <xf numFmtId="10" fontId="39" fillId="0" borderId="0" xfId="0" applyNumberFormat="1" applyFont="1" applyAlignment="1">
      <alignment horizontal="center"/>
    </xf>
    <xf numFmtId="10" fontId="41" fillId="0" borderId="0" xfId="0" applyNumberFormat="1" applyFont="1" applyAlignment="1">
      <alignment horizontal="center"/>
    </xf>
    <xf numFmtId="0" fontId="39" fillId="0" borderId="1" xfId="0" applyFont="1" applyBorder="1" applyAlignment="1">
      <alignment vertical="center"/>
    </xf>
    <xf numFmtId="10" fontId="42" fillId="8" borderId="0" xfId="0" applyNumberFormat="1" applyFont="1" applyFill="1" applyAlignment="1">
      <alignment horizontal="center"/>
    </xf>
    <xf numFmtId="10" fontId="39" fillId="0" borderId="1" xfId="0" applyNumberFormat="1" applyFont="1" applyBorder="1" applyAlignment="1">
      <alignment horizontal="center" vertical="center"/>
    </xf>
    <xf numFmtId="10" fontId="39" fillId="0" borderId="10" xfId="0" applyNumberFormat="1" applyFont="1" applyBorder="1" applyAlignment="1">
      <alignment horizontal="center" vertical="center"/>
    </xf>
    <xf numFmtId="10" fontId="41" fillId="0" borderId="1" xfId="0" applyNumberFormat="1" applyFont="1" applyBorder="1" applyAlignment="1">
      <alignment horizontal="center" vertical="center"/>
    </xf>
    <xf numFmtId="10" fontId="22" fillId="0" borderId="0" xfId="0" applyNumberFormat="1" applyFont="1"/>
    <xf numFmtId="0" fontId="39" fillId="0" borderId="1" xfId="0" applyFont="1" applyBorder="1" applyAlignment="1">
      <alignment vertical="center" wrapText="1"/>
    </xf>
    <xf numFmtId="0" fontId="22" fillId="0" borderId="0" xfId="0" applyFont="1" applyAlignment="1">
      <alignment horizontal="center"/>
    </xf>
    <xf numFmtId="0" fontId="22" fillId="0" borderId="18" xfId="0" applyFont="1" applyBorder="1"/>
    <xf numFmtId="0" fontId="22" fillId="0" borderId="4" xfId="0" applyFont="1" applyBorder="1" applyAlignment="1">
      <alignment horizontal="center"/>
    </xf>
    <xf numFmtId="0" fontId="22" fillId="0" borderId="4" xfId="0" applyFont="1" applyBorder="1"/>
    <xf numFmtId="0" fontId="39" fillId="0" borderId="4" xfId="0" applyFont="1" applyBorder="1"/>
    <xf numFmtId="0" fontId="22" fillId="0" borderId="19" xfId="0" applyFont="1" applyBorder="1"/>
    <xf numFmtId="49" fontId="22" fillId="0" borderId="15" xfId="0" applyNumberFormat="1" applyFont="1" applyBorder="1" applyProtection="1">
      <protection locked="0"/>
    </xf>
    <xf numFmtId="49" fontId="22" fillId="0" borderId="9" xfId="0" applyNumberFormat="1" applyFont="1" applyBorder="1" applyProtection="1">
      <protection locked="0"/>
    </xf>
    <xf numFmtId="0" fontId="22" fillId="0" borderId="9" xfId="0" applyFont="1" applyBorder="1"/>
    <xf numFmtId="0" fontId="39" fillId="0" borderId="9" xfId="0" applyFont="1" applyBorder="1"/>
    <xf numFmtId="0" fontId="22" fillId="0" borderId="16" xfId="0" applyFont="1" applyBorder="1"/>
    <xf numFmtId="0" fontId="22" fillId="0" borderId="4" xfId="0" applyFont="1" applyBorder="1" applyAlignment="1">
      <alignment horizontal="left"/>
    </xf>
    <xf numFmtId="10" fontId="22" fillId="0" borderId="0" xfId="0" applyNumberFormat="1" applyFont="1" applyAlignment="1">
      <alignment horizontal="center"/>
    </xf>
    <xf numFmtId="0" fontId="35" fillId="0" borderId="0" xfId="0" applyFont="1" applyAlignment="1">
      <alignment horizontal="center" vertical="center"/>
    </xf>
    <xf numFmtId="0" fontId="41" fillId="0" borderId="0" xfId="0" applyFont="1"/>
    <xf numFmtId="0" fontId="43" fillId="2" borderId="2" xfId="0" applyFont="1" applyFill="1" applyBorder="1" applyAlignment="1">
      <alignment horizontal="center" vertical="center" wrapText="1"/>
    </xf>
    <xf numFmtId="0" fontId="39" fillId="5" borderId="2" xfId="0" applyFont="1" applyFill="1" applyBorder="1" applyAlignment="1">
      <alignment horizontal="center" vertical="center" wrapText="1"/>
    </xf>
    <xf numFmtId="0" fontId="39" fillId="0" borderId="2" xfId="0" applyFont="1" applyBorder="1" applyAlignment="1">
      <alignment horizontal="left" vertical="center" wrapText="1" indent="1"/>
    </xf>
    <xf numFmtId="9" fontId="39" fillId="0" borderId="2" xfId="0" applyNumberFormat="1" applyFont="1" applyBorder="1" applyAlignment="1">
      <alignment horizontal="center" vertical="center" wrapText="1"/>
    </xf>
    <xf numFmtId="10" fontId="41" fillId="0" borderId="1" xfId="0" applyNumberFormat="1" applyFont="1" applyBorder="1" applyAlignment="1">
      <alignment horizontal="center" vertical="center" wrapText="1"/>
    </xf>
    <xf numFmtId="0" fontId="39" fillId="3" borderId="2" xfId="0" applyFont="1" applyFill="1" applyBorder="1" applyAlignment="1">
      <alignment horizontal="left" vertical="center" wrapText="1" indent="1"/>
    </xf>
    <xf numFmtId="0" fontId="39" fillId="0" borderId="12" xfId="0" applyFont="1" applyBorder="1" applyAlignment="1">
      <alignment horizontal="left" vertical="center" wrapText="1" indent="1"/>
    </xf>
    <xf numFmtId="10" fontId="39" fillId="0" borderId="2" xfId="0" applyNumberFormat="1" applyFont="1" applyBorder="1" applyAlignment="1">
      <alignment horizontal="center" vertical="center" wrapText="1"/>
    </xf>
    <xf numFmtId="0" fontId="45" fillId="0" borderId="0" xfId="0" applyFont="1" applyAlignment="1">
      <alignment horizontal="centerContinuous" vertical="center"/>
    </xf>
    <xf numFmtId="0" fontId="46" fillId="0" borderId="4" xfId="0" applyFont="1" applyBorder="1" applyAlignment="1">
      <alignment horizontal="centerContinuous" vertical="center"/>
    </xf>
    <xf numFmtId="9" fontId="39" fillId="0" borderId="2" xfId="0" applyNumberFormat="1" applyFont="1" applyBorder="1" applyAlignment="1">
      <alignment horizontal="left" vertical="center" wrapText="1" indent="1"/>
    </xf>
    <xf numFmtId="0" fontId="39" fillId="3" borderId="12" xfId="0" applyFont="1" applyFill="1" applyBorder="1" applyAlignment="1">
      <alignment horizontal="left" vertical="center" wrapText="1" indent="1"/>
    </xf>
    <xf numFmtId="0" fontId="39" fillId="5" borderId="1" xfId="0" applyFont="1" applyFill="1" applyBorder="1" applyAlignment="1">
      <alignment horizontal="center" vertical="center" wrapText="1"/>
    </xf>
    <xf numFmtId="9" fontId="39" fillId="5" borderId="1" xfId="0" applyNumberFormat="1" applyFont="1" applyFill="1" applyBorder="1" applyAlignment="1">
      <alignment horizontal="center" vertical="center" wrapText="1"/>
    </xf>
    <xf numFmtId="10" fontId="41" fillId="5" borderId="1" xfId="0" applyNumberFormat="1" applyFont="1" applyFill="1" applyBorder="1" applyAlignment="1">
      <alignment horizontal="center" vertical="center" wrapText="1"/>
    </xf>
    <xf numFmtId="0" fontId="43" fillId="2" borderId="1" xfId="0" applyFont="1" applyFill="1" applyBorder="1" applyAlignment="1">
      <alignment horizontal="center" vertical="center"/>
    </xf>
    <xf numFmtId="0" fontId="43" fillId="2" borderId="10" xfId="0" applyFont="1" applyFill="1" applyBorder="1" applyAlignment="1">
      <alignment horizontal="center" vertical="center"/>
    </xf>
    <xf numFmtId="10" fontId="41" fillId="0" borderId="2" xfId="0" applyNumberFormat="1" applyFont="1" applyBorder="1" applyAlignment="1">
      <alignment horizontal="center" vertical="center" wrapText="1"/>
    </xf>
    <xf numFmtId="0" fontId="49" fillId="0" borderId="0" xfId="0" applyFont="1"/>
    <xf numFmtId="0" fontId="50" fillId="2" borderId="1" xfId="0" applyFont="1" applyFill="1" applyBorder="1" applyAlignment="1">
      <alignment horizontal="center" vertical="center"/>
    </xf>
    <xf numFmtId="0" fontId="50" fillId="2" borderId="10" xfId="0" applyFont="1" applyFill="1" applyBorder="1" applyAlignment="1">
      <alignment horizontal="center" vertical="center"/>
    </xf>
    <xf numFmtId="0" fontId="8" fillId="5" borderId="2" xfId="0" applyFont="1" applyFill="1" applyBorder="1" applyAlignment="1">
      <alignment horizontal="center" vertical="center" wrapText="1"/>
    </xf>
    <xf numFmtId="0" fontId="8" fillId="0" borderId="2" xfId="0" applyFont="1" applyBorder="1" applyAlignment="1">
      <alignment horizontal="left" vertical="center" wrapText="1" indent="1"/>
    </xf>
    <xf numFmtId="9" fontId="8" fillId="0" borderId="2" xfId="0" applyNumberFormat="1" applyFont="1" applyBorder="1" applyAlignment="1">
      <alignment horizontal="left" vertical="center" wrapText="1" indent="1"/>
    </xf>
    <xf numFmtId="10" fontId="52" fillId="0" borderId="1" xfId="0" applyNumberFormat="1" applyFont="1" applyBorder="1" applyAlignment="1">
      <alignment horizontal="center" vertical="center" wrapText="1"/>
    </xf>
    <xf numFmtId="0" fontId="53" fillId="0" borderId="12" xfId="0" applyFont="1" applyBorder="1" applyAlignment="1">
      <alignment horizontal="left" vertical="center" wrapText="1" indent="1"/>
    </xf>
    <xf numFmtId="9" fontId="8" fillId="0" borderId="2" xfId="0" applyNumberFormat="1" applyFont="1" applyBorder="1" applyAlignment="1">
      <alignment horizontal="center" vertical="center" wrapText="1"/>
    </xf>
    <xf numFmtId="10" fontId="54" fillId="0" borderId="12" xfId="0" applyNumberFormat="1" applyFont="1" applyBorder="1" applyAlignment="1">
      <alignment horizontal="center" vertical="center" wrapText="1"/>
    </xf>
    <xf numFmtId="0" fontId="53" fillId="0" borderId="2" xfId="0" applyFont="1" applyBorder="1" applyAlignment="1">
      <alignment horizontal="left" vertical="center" wrapText="1" indent="1"/>
    </xf>
    <xf numFmtId="10" fontId="54" fillId="0" borderId="2" xfId="0" applyNumberFormat="1" applyFont="1" applyBorder="1" applyAlignment="1">
      <alignment horizontal="center" vertical="center" wrapText="1"/>
    </xf>
    <xf numFmtId="0" fontId="8" fillId="5" borderId="1" xfId="0" applyFont="1" applyFill="1" applyBorder="1" applyAlignment="1">
      <alignment horizontal="center" vertical="center" wrapText="1"/>
    </xf>
    <xf numFmtId="10" fontId="52" fillId="5" borderId="1" xfId="0" applyNumberFormat="1" applyFont="1" applyFill="1" applyBorder="1" applyAlignment="1">
      <alignment horizontal="center" vertical="center" wrapText="1"/>
    </xf>
    <xf numFmtId="0" fontId="39" fillId="0" borderId="1" xfId="0" applyFont="1" applyBorder="1" applyAlignment="1">
      <alignment horizontal="left" vertical="center" wrapText="1" indent="1"/>
    </xf>
    <xf numFmtId="0" fontId="39" fillId="3" borderId="1" xfId="0" applyFont="1" applyFill="1" applyBorder="1" applyAlignment="1">
      <alignment horizontal="left" vertical="center" wrapText="1" indent="1"/>
    </xf>
    <xf numFmtId="9" fontId="1" fillId="0" borderId="2" xfId="0" quotePrefix="1" applyNumberFormat="1" applyFont="1" applyBorder="1" applyAlignment="1">
      <alignment horizontal="left" vertical="center" wrapText="1" indent="1"/>
    </xf>
    <xf numFmtId="0" fontId="39" fillId="0" borderId="2" xfId="0" applyFont="1" applyBorder="1" applyAlignment="1">
      <alignment horizontal="center" vertical="center" wrapText="1"/>
    </xf>
    <xf numFmtId="10" fontId="41" fillId="0" borderId="12" xfId="0" applyNumberFormat="1" applyFont="1" applyBorder="1" applyAlignment="1">
      <alignment horizontal="center" vertical="center" wrapText="1"/>
    </xf>
    <xf numFmtId="0" fontId="1" fillId="3" borderId="12" xfId="0" applyFont="1" applyFill="1" applyBorder="1" applyAlignment="1">
      <alignment horizontal="left" vertical="center" wrapText="1" indent="1"/>
    </xf>
    <xf numFmtId="9" fontId="39" fillId="3" borderId="2" xfId="0" applyNumberFormat="1" applyFont="1" applyFill="1" applyBorder="1" applyAlignment="1">
      <alignment horizontal="left" vertical="center" wrapText="1" indent="1"/>
    </xf>
    <xf numFmtId="10" fontId="19" fillId="3" borderId="12" xfId="0" applyNumberFormat="1" applyFont="1" applyFill="1" applyBorder="1" applyAlignment="1">
      <alignment horizontal="center" vertical="center" wrapText="1"/>
    </xf>
    <xf numFmtId="0" fontId="22" fillId="0" borderId="0" xfId="2" applyFont="1"/>
    <xf numFmtId="0" fontId="22" fillId="0" borderId="0" xfId="2" applyFont="1" applyAlignment="1">
      <alignment horizontal="center"/>
    </xf>
    <xf numFmtId="0" fontId="39" fillId="0" borderId="0" xfId="2" applyFont="1"/>
    <xf numFmtId="10" fontId="39" fillId="0" borderId="1" xfId="5" applyNumberFormat="1" applyFont="1" applyBorder="1" applyAlignment="1">
      <alignment horizontal="center" vertical="center"/>
    </xf>
    <xf numFmtId="10" fontId="39" fillId="0" borderId="1" xfId="2" applyNumberFormat="1" applyFont="1" applyBorder="1" applyAlignment="1">
      <alignment horizontal="center" vertical="center"/>
    </xf>
    <xf numFmtId="10" fontId="39" fillId="0" borderId="1" xfId="4" applyNumberFormat="1" applyFont="1" applyBorder="1" applyAlignment="1">
      <alignment horizontal="center" vertical="center"/>
    </xf>
    <xf numFmtId="10" fontId="39" fillId="0" borderId="1" xfId="2" applyNumberFormat="1" applyFont="1" applyBorder="1" applyAlignment="1">
      <alignment horizontal="center" vertical="center" wrapText="1"/>
    </xf>
    <xf numFmtId="0" fontId="27" fillId="0" borderId="0" xfId="5" applyFont="1" applyAlignment="1">
      <alignment horizontal="center"/>
    </xf>
    <xf numFmtId="168" fontId="27" fillId="0" borderId="0" xfId="5" applyNumberFormat="1" applyFont="1" applyAlignment="1">
      <alignment horizontal="center"/>
    </xf>
    <xf numFmtId="0" fontId="22" fillId="0" borderId="0" xfId="2" applyFont="1" applyAlignment="1">
      <alignment wrapText="1"/>
    </xf>
    <xf numFmtId="0" fontId="22" fillId="0" borderId="0" xfId="5" applyFont="1" applyAlignment="1">
      <alignment horizontal="center"/>
    </xf>
    <xf numFmtId="0" fontId="43" fillId="2" borderId="0" xfId="5" applyFont="1" applyFill="1" applyAlignment="1">
      <alignment horizontal="center" vertical="center" wrapText="1"/>
    </xf>
    <xf numFmtId="0" fontId="22" fillId="3" borderId="0" xfId="2" applyFont="1" applyFill="1" applyAlignment="1">
      <alignment horizontal="center" vertical="center" wrapText="1"/>
    </xf>
    <xf numFmtId="0" fontId="55" fillId="4" borderId="0" xfId="5" applyFont="1" applyFill="1" applyAlignment="1">
      <alignment horizontal="center" vertical="center" wrapText="1"/>
    </xf>
    <xf numFmtId="0" fontId="22" fillId="3" borderId="0" xfId="5" applyFont="1" applyFill="1" applyAlignment="1">
      <alignment horizontal="center" vertical="center" wrapText="1"/>
    </xf>
    <xf numFmtId="0" fontId="22" fillId="0" borderId="7" xfId="2" applyFont="1" applyBorder="1" applyAlignment="1">
      <alignment horizontal="center"/>
    </xf>
    <xf numFmtId="0" fontId="22" fillId="0" borderId="14" xfId="2" applyFont="1" applyBorder="1" applyAlignment="1">
      <alignment horizontal="center"/>
    </xf>
    <xf numFmtId="0" fontId="22" fillId="0" borderId="23" xfId="2" applyFont="1" applyBorder="1" applyAlignment="1">
      <alignment horizontal="center"/>
    </xf>
    <xf numFmtId="0" fontId="22" fillId="0" borderId="24" xfId="2" applyFont="1" applyBorder="1" applyAlignment="1">
      <alignment horizontal="center"/>
    </xf>
    <xf numFmtId="0" fontId="22" fillId="0" borderId="8" xfId="2" applyFont="1" applyBorder="1" applyAlignment="1">
      <alignment horizontal="center"/>
    </xf>
    <xf numFmtId="0" fontId="22" fillId="0" borderId="14" xfId="5" applyFont="1" applyBorder="1" applyAlignment="1">
      <alignment horizontal="center"/>
    </xf>
    <xf numFmtId="0" fontId="22" fillId="0" borderId="23" xfId="5" applyFont="1" applyBorder="1" applyAlignment="1">
      <alignment horizontal="center"/>
    </xf>
    <xf numFmtId="0" fontId="22" fillId="0" borderId="24" xfId="5" applyFont="1" applyBorder="1" applyAlignment="1">
      <alignment horizontal="center"/>
    </xf>
    <xf numFmtId="168" fontId="22" fillId="0" borderId="14" xfId="5" applyNumberFormat="1" applyFont="1" applyBorder="1" applyAlignment="1">
      <alignment horizontal="center"/>
    </xf>
    <xf numFmtId="0" fontId="22" fillId="0" borderId="23" xfId="2" applyFont="1" applyBorder="1"/>
    <xf numFmtId="0" fontId="22" fillId="0" borderId="5" xfId="2" applyFont="1" applyBorder="1" applyAlignment="1">
      <alignment horizontal="center"/>
    </xf>
    <xf numFmtId="0" fontId="22" fillId="0" borderId="6" xfId="2" applyFont="1" applyBorder="1" applyAlignment="1">
      <alignment horizontal="center"/>
    </xf>
    <xf numFmtId="0" fontId="22" fillId="0" borderId="5" xfId="5" applyFont="1" applyBorder="1" applyAlignment="1">
      <alignment horizontal="center"/>
    </xf>
    <xf numFmtId="0" fontId="22" fillId="0" borderId="6" xfId="5" applyFont="1" applyBorder="1" applyAlignment="1">
      <alignment horizontal="center"/>
    </xf>
    <xf numFmtId="168" fontId="22" fillId="0" borderId="5" xfId="5" applyNumberFormat="1" applyFont="1" applyBorder="1" applyAlignment="1">
      <alignment horizontal="center"/>
    </xf>
    <xf numFmtId="168" fontId="22" fillId="0" borderId="5" xfId="2" applyNumberFormat="1" applyFont="1" applyBorder="1" applyAlignment="1">
      <alignment horizontal="center"/>
    </xf>
    <xf numFmtId="168" fontId="22" fillId="0" borderId="0" xfId="2" applyNumberFormat="1" applyFont="1" applyAlignment="1">
      <alignment horizontal="center"/>
    </xf>
    <xf numFmtId="168" fontId="22" fillId="0" borderId="6" xfId="2" applyNumberFormat="1" applyFont="1" applyBorder="1" applyAlignment="1">
      <alignment horizontal="center"/>
    </xf>
    <xf numFmtId="168" fontId="22" fillId="0" borderId="0" xfId="5" applyNumberFormat="1" applyFont="1" applyAlignment="1">
      <alignment horizontal="center"/>
    </xf>
    <xf numFmtId="168" fontId="22" fillId="0" borderId="6" xfId="5" applyNumberFormat="1" applyFont="1" applyBorder="1" applyAlignment="1">
      <alignment horizontal="center"/>
    </xf>
    <xf numFmtId="168" fontId="22" fillId="0" borderId="0" xfId="2" applyNumberFormat="1" applyFont="1"/>
    <xf numFmtId="168" fontId="22" fillId="0" borderId="6" xfId="2" applyNumberFormat="1" applyFont="1" applyBorder="1"/>
    <xf numFmtId="10" fontId="22" fillId="0" borderId="0" xfId="3" applyNumberFormat="1" applyFont="1" applyBorder="1" applyAlignment="1">
      <alignment horizontal="center"/>
    </xf>
    <xf numFmtId="10" fontId="22" fillId="9" borderId="5" xfId="3" applyNumberFormat="1" applyFont="1" applyFill="1" applyBorder="1" applyAlignment="1">
      <alignment horizontal="center"/>
    </xf>
    <xf numFmtId="10" fontId="22" fillId="10" borderId="5" xfId="3" applyNumberFormat="1" applyFont="1" applyFill="1" applyBorder="1" applyAlignment="1">
      <alignment horizontal="center"/>
    </xf>
    <xf numFmtId="10" fontId="22" fillId="0" borderId="5" xfId="3" applyNumberFormat="1" applyFont="1" applyFill="1" applyBorder="1" applyAlignment="1">
      <alignment horizontal="center"/>
    </xf>
    <xf numFmtId="0" fontId="22" fillId="0" borderId="7" xfId="5" applyFont="1" applyBorder="1" applyAlignment="1">
      <alignment horizontal="center"/>
    </xf>
    <xf numFmtId="0" fontId="22" fillId="0" borderId="0" xfId="5" applyFont="1"/>
    <xf numFmtId="168" fontId="22" fillId="0" borderId="0" xfId="5" applyNumberFormat="1" applyFont="1"/>
    <xf numFmtId="168" fontId="22" fillId="0" borderId="5" xfId="3" applyNumberFormat="1" applyFont="1" applyBorder="1" applyAlignment="1">
      <alignment horizontal="center"/>
    </xf>
    <xf numFmtId="10" fontId="22" fillId="0" borderId="5" xfId="3" applyNumberFormat="1" applyFont="1" applyBorder="1" applyAlignment="1">
      <alignment horizontal="center"/>
    </xf>
    <xf numFmtId="0" fontId="22" fillId="0" borderId="0" xfId="5" applyFont="1" applyAlignment="1">
      <alignment wrapText="1"/>
    </xf>
    <xf numFmtId="168" fontId="22" fillId="0" borderId="4" xfId="5" applyNumberFormat="1" applyFont="1" applyBorder="1" applyAlignment="1">
      <alignment horizontal="center"/>
    </xf>
    <xf numFmtId="168" fontId="22" fillId="0" borderId="18" xfId="5" applyNumberFormat="1" applyFont="1" applyBorder="1" applyAlignment="1">
      <alignment horizontal="center"/>
    </xf>
    <xf numFmtId="168" fontId="22" fillId="0" borderId="4" xfId="5" applyNumberFormat="1" applyFont="1" applyBorder="1"/>
    <xf numFmtId="10" fontId="22" fillId="0" borderId="4" xfId="3" applyNumberFormat="1" applyFont="1" applyBorder="1" applyAlignment="1">
      <alignment horizontal="center"/>
    </xf>
    <xf numFmtId="10" fontId="22" fillId="0" borderId="10" xfId="3" applyNumberFormat="1" applyFont="1" applyBorder="1" applyAlignment="1">
      <alignment horizontal="center"/>
    </xf>
    <xf numFmtId="0" fontId="22" fillId="0" borderId="1" xfId="2" applyFont="1" applyBorder="1" applyAlignment="1">
      <alignment horizontal="center" vertical="center" wrapText="1"/>
    </xf>
    <xf numFmtId="0" fontId="22" fillId="0" borderId="7" xfId="2" applyFont="1" applyBorder="1" applyAlignment="1">
      <alignment horizontal="center" vertical="center" wrapText="1"/>
    </xf>
    <xf numFmtId="167" fontId="22" fillId="0" borderId="0" xfId="5" applyNumberFormat="1" applyFont="1" applyAlignment="1">
      <alignment horizontal="center"/>
    </xf>
    <xf numFmtId="167" fontId="22" fillId="0" borderId="0" xfId="5" applyNumberFormat="1" applyFont="1" applyAlignment="1">
      <alignment horizontal="center" vertical="center" wrapText="1"/>
    </xf>
    <xf numFmtId="166" fontId="22" fillId="0" borderId="7" xfId="2" applyNumberFormat="1" applyFont="1" applyBorder="1" applyAlignment="1">
      <alignment horizontal="center" vertical="center" wrapText="1"/>
    </xf>
    <xf numFmtId="167" fontId="22" fillId="0" borderId="7" xfId="5" applyNumberFormat="1" applyFont="1" applyBorder="1" applyAlignment="1">
      <alignment horizontal="center"/>
    </xf>
    <xf numFmtId="167" fontId="22" fillId="0" borderId="6" xfId="5" applyNumberFormat="1" applyFont="1" applyBorder="1" applyAlignment="1">
      <alignment horizontal="center" vertical="center" wrapText="1"/>
    </xf>
    <xf numFmtId="166" fontId="22" fillId="0" borderId="7" xfId="5" applyNumberFormat="1" applyFont="1" applyBorder="1" applyAlignment="1">
      <alignment horizontal="center" vertical="center" wrapText="1"/>
    </xf>
    <xf numFmtId="0" fontId="22" fillId="0" borderId="13" xfId="2" applyFont="1" applyBorder="1"/>
    <xf numFmtId="0" fontId="22" fillId="0" borderId="0" xfId="2" applyFont="1" applyAlignment="1">
      <alignment horizontal="center" wrapText="1"/>
    </xf>
    <xf numFmtId="166" fontId="22" fillId="0" borderId="0" xfId="2" applyNumberFormat="1" applyFont="1" applyAlignment="1">
      <alignment horizontal="center" wrapText="1"/>
    </xf>
    <xf numFmtId="166" fontId="22" fillId="0" borderId="0" xfId="5" applyNumberFormat="1" applyFont="1" applyAlignment="1">
      <alignment horizontal="center" wrapText="1"/>
    </xf>
    <xf numFmtId="168" fontId="22" fillId="0" borderId="0" xfId="5" applyNumberFormat="1" applyFont="1" applyAlignment="1">
      <alignment horizontal="center" wrapText="1"/>
    </xf>
    <xf numFmtId="0" fontId="43" fillId="0" borderId="0" xfId="5" applyFont="1" applyAlignment="1">
      <alignment horizontal="center" vertical="center" wrapText="1"/>
    </xf>
    <xf numFmtId="0" fontId="55" fillId="0" borderId="0" xfId="5" applyFont="1" applyAlignment="1">
      <alignment horizontal="center" vertical="center" wrapText="1"/>
    </xf>
    <xf numFmtId="0" fontId="22" fillId="0" borderId="11" xfId="2" applyFont="1" applyBorder="1" applyAlignment="1">
      <alignment horizontal="center" wrapText="1"/>
    </xf>
    <xf numFmtId="0" fontId="22" fillId="0" borderId="11" xfId="2" applyFont="1" applyBorder="1" applyAlignment="1">
      <alignment horizontal="center"/>
    </xf>
    <xf numFmtId="0" fontId="22" fillId="0" borderId="11" xfId="5" applyFont="1" applyBorder="1" applyAlignment="1">
      <alignment horizontal="center" wrapText="1"/>
    </xf>
    <xf numFmtId="0" fontId="22" fillId="0" borderId="11" xfId="5" applyFont="1" applyBorder="1" applyAlignment="1">
      <alignment horizontal="center"/>
    </xf>
    <xf numFmtId="168" fontId="22" fillId="0" borderId="11" xfId="5" applyNumberFormat="1" applyFont="1" applyBorder="1" applyAlignment="1">
      <alignment horizontal="center" wrapText="1"/>
    </xf>
    <xf numFmtId="166" fontId="22" fillId="0" borderId="0" xfId="5" applyNumberFormat="1" applyFont="1" applyAlignment="1">
      <alignment horizontal="center"/>
    </xf>
    <xf numFmtId="0" fontId="22" fillId="0" borderId="12" xfId="2" applyFont="1" applyBorder="1" applyAlignment="1">
      <alignment horizontal="center"/>
    </xf>
    <xf numFmtId="0" fontId="22" fillId="0" borderId="1" xfId="2" applyFont="1" applyBorder="1" applyAlignment="1">
      <alignment horizontal="center" vertical="center"/>
    </xf>
    <xf numFmtId="166" fontId="22" fillId="0" borderId="10" xfId="4" applyNumberFormat="1" applyFont="1" applyBorder="1" applyAlignment="1">
      <alignment horizontal="center"/>
    </xf>
    <xf numFmtId="166" fontId="22" fillId="0" borderId="0" xfId="4" applyNumberFormat="1" applyFont="1" applyAlignment="1">
      <alignment horizontal="center"/>
    </xf>
    <xf numFmtId="166" fontId="22" fillId="0" borderId="0" xfId="2" applyNumberFormat="1" applyFont="1" applyAlignment="1">
      <alignment horizontal="center"/>
    </xf>
    <xf numFmtId="166" fontId="22" fillId="0" borderId="22" xfId="4" applyNumberFormat="1" applyFont="1" applyBorder="1" applyAlignment="1">
      <alignment horizontal="center"/>
    </xf>
    <xf numFmtId="166" fontId="22" fillId="0" borderId="22" xfId="6" applyNumberFormat="1" applyFont="1" applyBorder="1" applyAlignment="1">
      <alignment horizontal="center"/>
    </xf>
    <xf numFmtId="166" fontId="22" fillId="0" borderId="0" xfId="6" applyNumberFormat="1" applyFont="1" applyAlignment="1">
      <alignment horizontal="center"/>
    </xf>
    <xf numFmtId="166" fontId="22" fillId="0" borderId="0" xfId="6" applyNumberFormat="1" applyFont="1" applyBorder="1" applyAlignment="1">
      <alignment horizontal="center"/>
    </xf>
    <xf numFmtId="166" fontId="22" fillId="0" borderId="1" xfId="6" applyNumberFormat="1" applyFont="1" applyBorder="1" applyAlignment="1">
      <alignment horizontal="center"/>
    </xf>
    <xf numFmtId="166" fontId="22" fillId="0" borderId="7" xfId="5" applyNumberFormat="1" applyFont="1" applyBorder="1" applyAlignment="1">
      <alignment horizontal="center"/>
    </xf>
    <xf numFmtId="166" fontId="22" fillId="0" borderId="0" xfId="2" applyNumberFormat="1" applyFont="1"/>
    <xf numFmtId="166" fontId="22" fillId="0" borderId="22" xfId="2" applyNumberFormat="1" applyFont="1" applyBorder="1" applyAlignment="1">
      <alignment horizontal="center"/>
    </xf>
    <xf numFmtId="166" fontId="22" fillId="0" borderId="1" xfId="4" applyNumberFormat="1" applyFont="1" applyBorder="1" applyAlignment="1">
      <alignment horizontal="center"/>
    </xf>
    <xf numFmtId="166" fontId="22" fillId="0" borderId="1" xfId="2" applyNumberFormat="1" applyFont="1" applyBorder="1" applyAlignment="1">
      <alignment horizontal="center"/>
    </xf>
    <xf numFmtId="0" fontId="22" fillId="0" borderId="7" xfId="2" applyFont="1" applyBorder="1"/>
    <xf numFmtId="166" fontId="22" fillId="0" borderId="7" xfId="4" applyNumberFormat="1" applyFont="1" applyBorder="1" applyAlignment="1">
      <alignment horizontal="center"/>
    </xf>
    <xf numFmtId="166" fontId="22" fillId="0" borderId="7" xfId="2" applyNumberFormat="1" applyFont="1" applyBorder="1" applyAlignment="1">
      <alignment horizontal="center"/>
    </xf>
    <xf numFmtId="166" fontId="22" fillId="0" borderId="7" xfId="6" applyNumberFormat="1" applyFont="1" applyBorder="1" applyAlignment="1">
      <alignment horizontal="center"/>
    </xf>
    <xf numFmtId="166" fontId="22" fillId="0" borderId="5" xfId="2" applyNumberFormat="1" applyFont="1" applyBorder="1"/>
    <xf numFmtId="166" fontId="22" fillId="0" borderId="6" xfId="2" applyNumberFormat="1" applyFont="1" applyBorder="1"/>
    <xf numFmtId="166" fontId="22" fillId="0" borderId="0" xfId="5" applyNumberFormat="1" applyFont="1"/>
    <xf numFmtId="0" fontId="22" fillId="0" borderId="1" xfId="5" applyFont="1" applyBorder="1" applyAlignment="1">
      <alignment horizontal="center" vertical="center"/>
    </xf>
    <xf numFmtId="0" fontId="22" fillId="0" borderId="7" xfId="5" applyFont="1" applyBorder="1"/>
    <xf numFmtId="166" fontId="22" fillId="0" borderId="10" xfId="6" applyNumberFormat="1" applyFont="1" applyBorder="1" applyAlignment="1">
      <alignment horizontal="center"/>
    </xf>
    <xf numFmtId="166" fontId="22" fillId="0" borderId="5" xfId="5" applyNumberFormat="1" applyFont="1" applyBorder="1" applyAlignment="1">
      <alignment horizontal="center"/>
    </xf>
    <xf numFmtId="166" fontId="22" fillId="0" borderId="6" xfId="5" applyNumberFormat="1" applyFont="1" applyBorder="1" applyAlignment="1">
      <alignment horizontal="center"/>
    </xf>
    <xf numFmtId="0" fontId="22" fillId="0" borderId="10" xfId="5" applyFont="1" applyBorder="1" applyAlignment="1">
      <alignment horizontal="center" vertical="center"/>
    </xf>
    <xf numFmtId="166" fontId="22" fillId="0" borderId="5" xfId="5" applyNumberFormat="1" applyFont="1" applyBorder="1"/>
    <xf numFmtId="166" fontId="22" fillId="0" borderId="6" xfId="5" applyNumberFormat="1" applyFont="1" applyBorder="1"/>
    <xf numFmtId="166" fontId="22" fillId="0" borderId="10" xfId="5" applyNumberFormat="1" applyFont="1" applyBorder="1" applyAlignment="1">
      <alignment horizontal="center"/>
    </xf>
    <xf numFmtId="0" fontId="22" fillId="0" borderId="0" xfId="5" applyFont="1" applyAlignment="1">
      <alignment horizontal="center" vertical="center"/>
    </xf>
    <xf numFmtId="0" fontId="22" fillId="0" borderId="3" xfId="2" applyFont="1" applyBorder="1"/>
    <xf numFmtId="0" fontId="22" fillId="0" borderId="3" xfId="2" applyFont="1" applyBorder="1" applyAlignment="1">
      <alignment horizontal="center"/>
    </xf>
    <xf numFmtId="0" fontId="22" fillId="6" borderId="20" xfId="2" applyFont="1" applyFill="1" applyBorder="1" applyAlignment="1">
      <alignment horizontal="center"/>
    </xf>
    <xf numFmtId="167" fontId="22" fillId="0" borderId="0" xfId="4" applyNumberFormat="1" applyFont="1" applyAlignment="1">
      <alignment horizontal="center"/>
    </xf>
    <xf numFmtId="10" fontId="22" fillId="0" borderId="0" xfId="2" applyNumberFormat="1" applyFont="1" applyAlignment="1">
      <alignment horizontal="center"/>
    </xf>
    <xf numFmtId="10" fontId="22" fillId="0" borderId="0" xfId="5" applyNumberFormat="1" applyFont="1" applyAlignment="1">
      <alignment horizontal="center"/>
    </xf>
    <xf numFmtId="10" fontId="22" fillId="0" borderId="0" xfId="2" applyNumberFormat="1" applyFont="1"/>
    <xf numFmtId="0" fontId="22" fillId="6" borderId="0" xfId="2" applyFont="1" applyFill="1" applyAlignment="1">
      <alignment horizontal="center"/>
    </xf>
    <xf numFmtId="10" fontId="22" fillId="0" borderId="1" xfId="3" applyNumberFormat="1" applyFont="1" applyBorder="1" applyAlignment="1">
      <alignment horizontal="center" vertical="center"/>
    </xf>
    <xf numFmtId="0" fontId="56" fillId="0" borderId="1" xfId="5" applyFont="1" applyBorder="1" applyAlignment="1">
      <alignment horizontal="center" vertical="center"/>
    </xf>
    <xf numFmtId="10" fontId="56" fillId="0" borderId="1" xfId="3" applyNumberFormat="1" applyFont="1" applyBorder="1" applyAlignment="1">
      <alignment horizontal="center" vertical="center"/>
    </xf>
    <xf numFmtId="10" fontId="57" fillId="0" borderId="1" xfId="1" applyNumberFormat="1" applyFont="1" applyBorder="1" applyAlignment="1" applyProtection="1">
      <alignment horizontal="center" vertical="center"/>
    </xf>
    <xf numFmtId="10" fontId="57" fillId="0" borderId="1" xfId="1" applyNumberFormat="1" applyFont="1" applyFill="1" applyBorder="1" applyAlignment="1" applyProtection="1">
      <alignment horizontal="center" vertical="center"/>
    </xf>
    <xf numFmtId="0" fontId="57" fillId="0" borderId="1" xfId="1" applyFont="1" applyBorder="1" applyAlignment="1" applyProtection="1">
      <alignment horizontal="center" vertical="center" wrapText="1"/>
    </xf>
    <xf numFmtId="0" fontId="57" fillId="0" borderId="2" xfId="1" applyFont="1" applyBorder="1" applyAlignment="1" applyProtection="1">
      <alignment horizontal="center" vertical="center" wrapText="1"/>
    </xf>
    <xf numFmtId="0" fontId="57" fillId="0" borderId="1" xfId="1" applyFont="1" applyBorder="1" applyAlignment="1" applyProtection="1">
      <alignment horizontal="center" vertical="center" wrapText="1" shrinkToFit="1"/>
    </xf>
    <xf numFmtId="0" fontId="58" fillId="0" borderId="2" xfId="1" applyFont="1" applyBorder="1" applyAlignment="1" applyProtection="1">
      <alignment horizontal="center" vertical="center" wrapText="1"/>
    </xf>
    <xf numFmtId="0" fontId="58" fillId="0" borderId="1" xfId="1" applyFont="1" applyBorder="1" applyAlignment="1" applyProtection="1">
      <alignment horizontal="center" vertical="center" wrapText="1"/>
    </xf>
    <xf numFmtId="10" fontId="58" fillId="0" borderId="2" xfId="1" applyNumberFormat="1" applyFont="1" applyBorder="1" applyAlignment="1" applyProtection="1">
      <alignment horizontal="center" vertical="center" wrapText="1"/>
    </xf>
    <xf numFmtId="10" fontId="57" fillId="0" borderId="1" xfId="1" applyNumberFormat="1" applyFont="1" applyBorder="1" applyAlignment="1" applyProtection="1">
      <alignment horizontal="center" vertical="center" wrapText="1"/>
    </xf>
    <xf numFmtId="10" fontId="57" fillId="0" borderId="2" xfId="1" applyNumberFormat="1" applyFont="1" applyBorder="1" applyAlignment="1" applyProtection="1">
      <alignment horizontal="center" vertical="center" wrapText="1"/>
    </xf>
    <xf numFmtId="0" fontId="55" fillId="11" borderId="1" xfId="2" applyFont="1" applyFill="1" applyBorder="1" applyAlignment="1">
      <alignment horizontal="center" vertical="center" wrapText="1"/>
    </xf>
    <xf numFmtId="10" fontId="59" fillId="0" borderId="4" xfId="0" applyNumberFormat="1" applyFont="1" applyBorder="1"/>
    <xf numFmtId="10" fontId="59" fillId="0" borderId="9" xfId="0" applyNumberFormat="1" applyFont="1" applyBorder="1"/>
    <xf numFmtId="0" fontId="26" fillId="0" borderId="0" xfId="0" applyFont="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vertical="center" wrapText="1"/>
    </xf>
    <xf numFmtId="0" fontId="12" fillId="0" borderId="0" xfId="0" applyFont="1" applyAlignment="1">
      <alignment horizontal="center" vertical="center" wrapText="1"/>
    </xf>
    <xf numFmtId="0" fontId="30" fillId="0" borderId="0" xfId="0" applyFont="1" applyAlignment="1">
      <alignment horizontal="left" vertical="center"/>
    </xf>
    <xf numFmtId="0" fontId="29" fillId="0" borderId="0" xfId="0" applyFont="1" applyAlignment="1">
      <alignment horizontal="left" vertical="center" wrapText="1"/>
    </xf>
    <xf numFmtId="0" fontId="27" fillId="0" borderId="0" xfId="2" applyFont="1" applyAlignment="1">
      <alignment horizontal="center"/>
    </xf>
    <xf numFmtId="0" fontId="33" fillId="0" borderId="0" xfId="1" applyFont="1" applyAlignment="1" applyProtection="1">
      <alignment horizontal="left" vertical="center" wrapText="1"/>
    </xf>
    <xf numFmtId="0" fontId="33" fillId="0" borderId="0" xfId="1" applyFont="1" applyAlignment="1" applyProtection="1">
      <alignment vertical="top" wrapText="1"/>
    </xf>
    <xf numFmtId="0" fontId="28" fillId="0" borderId="0" xfId="0" applyFont="1" applyAlignment="1">
      <alignment vertical="center" wrapText="1"/>
    </xf>
    <xf numFmtId="0" fontId="32" fillId="0" borderId="0" xfId="0" applyFont="1" applyAlignment="1">
      <alignment horizontal="center" vertical="center"/>
    </xf>
    <xf numFmtId="0" fontId="27" fillId="0" borderId="0" xfId="0" applyFont="1" applyAlignment="1">
      <alignment horizontal="center"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22" fillId="0" borderId="0" xfId="0" applyFont="1" applyAlignment="1">
      <alignment horizontal="left" wrapText="1"/>
    </xf>
    <xf numFmtId="0" fontId="36" fillId="0" borderId="0" xfId="0" applyFont="1" applyAlignment="1">
      <alignment horizontal="left" vertical="center" wrapText="1" indent="1"/>
    </xf>
    <xf numFmtId="0" fontId="22" fillId="0" borderId="0" xfId="0" applyFont="1" applyAlignment="1">
      <alignment horizontal="left" vertical="center" wrapText="1" indent="1"/>
    </xf>
    <xf numFmtId="0" fontId="39" fillId="0" borderId="15" xfId="0" applyFont="1" applyBorder="1" applyAlignment="1">
      <alignment horizontal="left" vertical="center"/>
    </xf>
    <xf numFmtId="0" fontId="39" fillId="0" borderId="9" xfId="0" applyFont="1" applyBorder="1" applyAlignment="1">
      <alignment horizontal="left" vertical="center"/>
    </xf>
    <xf numFmtId="0" fontId="39" fillId="0" borderId="16" xfId="0" applyFont="1" applyBorder="1" applyAlignment="1">
      <alignment horizontal="left" vertical="center"/>
    </xf>
    <xf numFmtId="0" fontId="22" fillId="0" borderId="0" xfId="0" applyFont="1" applyAlignment="1">
      <alignment horizontal="left" vertical="center" wrapText="1"/>
    </xf>
    <xf numFmtId="0" fontId="18" fillId="2" borderId="5" xfId="0" applyFont="1" applyFill="1" applyBorder="1" applyAlignment="1">
      <alignment horizontal="left" vertical="center"/>
    </xf>
    <xf numFmtId="0" fontId="18" fillId="2" borderId="0" xfId="0" applyFont="1" applyFill="1" applyAlignment="1">
      <alignment horizontal="left" vertical="center"/>
    </xf>
    <xf numFmtId="9" fontId="39" fillId="5" borderId="2" xfId="0" applyNumberFormat="1" applyFont="1" applyFill="1" applyBorder="1" applyAlignment="1">
      <alignment horizontal="center" vertical="center" wrapText="1"/>
    </xf>
    <xf numFmtId="0" fontId="39" fillId="5" borderId="7" xfId="0" applyFont="1" applyFill="1" applyBorder="1" applyAlignment="1">
      <alignment horizontal="center" vertical="center" wrapText="1"/>
    </xf>
    <xf numFmtId="0" fontId="39" fillId="5" borderId="10" xfId="0" applyFont="1" applyFill="1" applyBorder="1" applyAlignment="1">
      <alignment horizontal="center" vertical="center" wrapText="1"/>
    </xf>
    <xf numFmtId="0" fontId="39" fillId="5" borderId="2" xfId="0" applyFont="1" applyFill="1" applyBorder="1" applyAlignment="1">
      <alignment horizontal="center" vertical="center" wrapText="1"/>
    </xf>
    <xf numFmtId="10" fontId="41" fillId="5" borderId="2" xfId="0" applyNumberFormat="1" applyFont="1" applyFill="1" applyBorder="1" applyAlignment="1">
      <alignment horizontal="center" vertical="center" wrapText="1"/>
    </xf>
    <xf numFmtId="0" fontId="41" fillId="5" borderId="7" xfId="0" applyFont="1" applyFill="1" applyBorder="1" applyAlignment="1">
      <alignment horizontal="center" vertical="center" wrapText="1"/>
    </xf>
    <xf numFmtId="0" fontId="41" fillId="5" borderId="10" xfId="0" applyFont="1" applyFill="1" applyBorder="1" applyAlignment="1">
      <alignment horizontal="center" vertical="center" wrapText="1"/>
    </xf>
    <xf numFmtId="10" fontId="39" fillId="5" borderId="17" xfId="0" applyNumberFormat="1" applyFont="1" applyFill="1" applyBorder="1" applyAlignment="1">
      <alignment horizontal="center" vertical="center" wrapText="1"/>
    </xf>
    <xf numFmtId="10" fontId="39" fillId="5" borderId="12" xfId="0" applyNumberFormat="1" applyFont="1" applyFill="1" applyBorder="1" applyAlignment="1">
      <alignment horizontal="center" vertical="center" wrapText="1"/>
    </xf>
    <xf numFmtId="10" fontId="39" fillId="5" borderId="5" xfId="0" applyNumberFormat="1" applyFont="1" applyFill="1" applyBorder="1" applyAlignment="1">
      <alignment horizontal="center" vertical="center" wrapText="1"/>
    </xf>
    <xf numFmtId="10" fontId="39" fillId="5" borderId="6" xfId="0" applyNumberFormat="1" applyFont="1" applyFill="1" applyBorder="1" applyAlignment="1">
      <alignment horizontal="center" vertical="center" wrapText="1"/>
    </xf>
    <xf numFmtId="10" fontId="39" fillId="5" borderId="18" xfId="0" applyNumberFormat="1" applyFont="1" applyFill="1" applyBorder="1" applyAlignment="1">
      <alignment horizontal="center" vertical="center" wrapText="1"/>
    </xf>
    <xf numFmtId="10" fontId="39" fillId="5" borderId="19" xfId="0" applyNumberFormat="1" applyFont="1" applyFill="1" applyBorder="1" applyAlignment="1">
      <alignment horizontal="center" vertical="center" wrapText="1"/>
    </xf>
    <xf numFmtId="0" fontId="47" fillId="0" borderId="0" xfId="0" applyFont="1" applyAlignment="1">
      <alignment horizontal="center" vertical="center" textRotation="90"/>
    </xf>
    <xf numFmtId="10" fontId="39" fillId="5" borderId="15" xfId="0" applyNumberFormat="1" applyFont="1" applyFill="1" applyBorder="1" applyAlignment="1">
      <alignment horizontal="center" vertical="center" wrapText="1"/>
    </xf>
    <xf numFmtId="10" fontId="39" fillId="5" borderId="16" xfId="0" applyNumberFormat="1" applyFont="1" applyFill="1" applyBorder="1" applyAlignment="1">
      <alignment horizontal="center" vertical="center" wrapText="1"/>
    </xf>
    <xf numFmtId="0" fontId="38" fillId="0" borderId="0" xfId="0" applyFont="1" applyAlignment="1">
      <alignment horizontal="center" vertical="center"/>
    </xf>
    <xf numFmtId="0" fontId="45" fillId="0" borderId="0" xfId="0" applyFont="1" applyAlignment="1">
      <alignment horizontal="center" vertical="center"/>
    </xf>
    <xf numFmtId="0" fontId="45" fillId="0" borderId="4" xfId="0" applyFont="1" applyBorder="1" applyAlignment="1">
      <alignment horizontal="center" vertical="center"/>
    </xf>
    <xf numFmtId="0" fontId="36" fillId="0" borderId="0" xfId="0" applyFont="1" applyAlignment="1">
      <alignment horizontal="left" vertical="top" wrapText="1"/>
    </xf>
    <xf numFmtId="10" fontId="39" fillId="5" borderId="9" xfId="0" applyNumberFormat="1" applyFont="1" applyFill="1" applyBorder="1" applyAlignment="1">
      <alignment horizontal="center" vertical="center" wrapText="1"/>
    </xf>
    <xf numFmtId="0" fontId="36" fillId="0" borderId="0" xfId="0" applyFont="1" applyAlignment="1">
      <alignment horizontal="left"/>
    </xf>
    <xf numFmtId="0" fontId="48" fillId="0" borderId="0" xfId="0" applyFont="1" applyAlignment="1">
      <alignment horizontal="center" vertical="center"/>
    </xf>
    <xf numFmtId="0" fontId="8" fillId="5" borderId="1" xfId="0" applyFont="1" applyFill="1" applyBorder="1" applyAlignment="1">
      <alignment horizontal="left" vertical="center" wrapText="1" indent="1"/>
    </xf>
    <xf numFmtId="0" fontId="39" fillId="5" borderId="1" xfId="0" applyFont="1" applyFill="1" applyBorder="1" applyAlignment="1">
      <alignment horizontal="left" vertical="center" wrapText="1" indent="1"/>
    </xf>
    <xf numFmtId="49" fontId="39" fillId="0" borderId="13" xfId="0" applyNumberFormat="1" applyFont="1" applyBorder="1" applyAlignment="1">
      <alignment horizontal="left" vertical="center" wrapText="1"/>
    </xf>
    <xf numFmtId="0" fontId="39" fillId="5" borderId="15" xfId="0" applyFont="1" applyFill="1" applyBorder="1" applyAlignment="1">
      <alignment horizontal="left" vertical="center" wrapText="1" indent="1"/>
    </xf>
    <xf numFmtId="0" fontId="39" fillId="5" borderId="9" xfId="0" applyFont="1" applyFill="1" applyBorder="1" applyAlignment="1">
      <alignment horizontal="left" vertical="center" wrapText="1" indent="1"/>
    </xf>
    <xf numFmtId="0" fontId="39" fillId="5" borderId="16" xfId="0" applyFont="1" applyFill="1" applyBorder="1" applyAlignment="1">
      <alignment horizontal="left" vertical="center" wrapText="1" indent="1"/>
    </xf>
    <xf numFmtId="49" fontId="39" fillId="0" borderId="0" xfId="0" applyNumberFormat="1" applyFont="1" applyAlignment="1">
      <alignment horizontal="left" vertical="center" wrapText="1"/>
    </xf>
    <xf numFmtId="0" fontId="39" fillId="0" borderId="0" xfId="0" applyFont="1" applyAlignment="1">
      <alignment horizontal="left" wrapText="1"/>
    </xf>
    <xf numFmtId="0" fontId="39" fillId="0" borderId="15" xfId="2" applyFont="1" applyBorder="1" applyAlignment="1">
      <alignment horizontal="center"/>
    </xf>
    <xf numFmtId="0" fontId="39" fillId="0" borderId="9" xfId="2" applyFont="1" applyBorder="1" applyAlignment="1">
      <alignment horizontal="center"/>
    </xf>
    <xf numFmtId="0" fontId="39" fillId="0" borderId="16" xfId="2" applyFont="1" applyBorder="1" applyAlignment="1">
      <alignment horizontal="center"/>
    </xf>
    <xf numFmtId="166" fontId="39" fillId="0" borderId="17" xfId="2" applyNumberFormat="1" applyFont="1" applyBorder="1" applyAlignment="1">
      <alignment horizontal="center" vertical="center" wrapText="1"/>
    </xf>
    <xf numFmtId="166" fontId="39" fillId="0" borderId="13" xfId="2" applyNumberFormat="1" applyFont="1" applyBorder="1" applyAlignment="1">
      <alignment horizontal="center" vertical="center" wrapText="1"/>
    </xf>
    <xf numFmtId="166" fontId="39" fillId="0" borderId="12" xfId="2" applyNumberFormat="1" applyFont="1" applyBorder="1" applyAlignment="1">
      <alignment horizontal="center" vertical="center" wrapText="1"/>
    </xf>
    <xf numFmtId="166" fontId="39" fillId="0" borderId="18" xfId="2" applyNumberFormat="1" applyFont="1" applyBorder="1" applyAlignment="1">
      <alignment horizontal="center" vertical="center" wrapText="1"/>
    </xf>
    <xf numFmtId="166" fontId="39" fillId="0" borderId="4" xfId="2" applyNumberFormat="1" applyFont="1" applyBorder="1" applyAlignment="1">
      <alignment horizontal="center" vertical="center" wrapText="1"/>
    </xf>
    <xf numFmtId="166" fontId="39" fillId="0" borderId="19" xfId="2" applyNumberFormat="1" applyFont="1" applyBorder="1" applyAlignment="1">
      <alignment horizontal="center" vertical="center" wrapText="1"/>
    </xf>
    <xf numFmtId="0" fontId="39" fillId="0" borderId="1" xfId="2" applyFont="1" applyBorder="1" applyAlignment="1">
      <alignment horizontal="left" vertical="center" indent="1"/>
    </xf>
    <xf numFmtId="0" fontId="39" fillId="0" borderId="15" xfId="2" applyFont="1" applyBorder="1" applyAlignment="1">
      <alignment horizontal="left" vertical="center" wrapText="1" indent="1"/>
    </xf>
    <xf numFmtId="0" fontId="39" fillId="0" borderId="9" xfId="2" applyFont="1" applyBorder="1" applyAlignment="1">
      <alignment horizontal="left" vertical="center" wrapText="1" indent="1"/>
    </xf>
    <xf numFmtId="0" fontId="39" fillId="0" borderId="16" xfId="2" applyFont="1" applyBorder="1" applyAlignment="1">
      <alignment horizontal="left" vertical="center" wrapText="1" indent="1"/>
    </xf>
    <xf numFmtId="167" fontId="22" fillId="0" borderId="15" xfId="5" applyNumberFormat="1" applyFont="1" applyBorder="1" applyAlignment="1">
      <alignment horizontal="center" vertical="center" wrapText="1"/>
    </xf>
    <xf numFmtId="167" fontId="22" fillId="0" borderId="9" xfId="5" applyNumberFormat="1" applyFont="1" applyBorder="1" applyAlignment="1">
      <alignment horizontal="center" vertical="center" wrapText="1"/>
    </xf>
    <xf numFmtId="167" fontId="22" fillId="0" borderId="16" xfId="5" applyNumberFormat="1" applyFont="1" applyBorder="1" applyAlignment="1">
      <alignment horizontal="center" vertical="center" wrapText="1"/>
    </xf>
    <xf numFmtId="0" fontId="43" fillId="2" borderId="17" xfId="2" applyFont="1" applyFill="1" applyBorder="1" applyAlignment="1">
      <alignment horizontal="center" vertical="center" wrapText="1"/>
    </xf>
    <xf numFmtId="0" fontId="43" fillId="2" borderId="13" xfId="2" applyFont="1" applyFill="1" applyBorder="1" applyAlignment="1">
      <alignment horizontal="center" vertical="center" wrapText="1"/>
    </xf>
    <xf numFmtId="0" fontId="43" fillId="2" borderId="12" xfId="2" applyFont="1" applyFill="1" applyBorder="1" applyAlignment="1">
      <alignment horizontal="center" vertical="center" wrapText="1"/>
    </xf>
    <xf numFmtId="0" fontId="43" fillId="2" borderId="17" xfId="5" applyFont="1" applyFill="1" applyBorder="1" applyAlignment="1">
      <alignment horizontal="center" vertical="center" wrapText="1"/>
    </xf>
    <xf numFmtId="0" fontId="43" fillId="2" borderId="13" xfId="5" applyFont="1" applyFill="1" applyBorder="1" applyAlignment="1">
      <alignment horizontal="center" vertical="center" wrapText="1"/>
    </xf>
    <xf numFmtId="0" fontId="43" fillId="2" borderId="12" xfId="5" applyFont="1" applyFill="1" applyBorder="1" applyAlignment="1">
      <alignment horizontal="center" vertical="center" wrapText="1"/>
    </xf>
    <xf numFmtId="0" fontId="55" fillId="11" borderId="15" xfId="5" applyFont="1" applyFill="1" applyBorder="1" applyAlignment="1">
      <alignment horizontal="center" vertical="center" wrapText="1"/>
    </xf>
    <xf numFmtId="0" fontId="55" fillId="4" borderId="9" xfId="5" applyFont="1" applyFill="1" applyBorder="1" applyAlignment="1">
      <alignment horizontal="center" vertical="center" wrapText="1"/>
    </xf>
    <xf numFmtId="0" fontId="55" fillId="4" borderId="16" xfId="5" applyFont="1" applyFill="1" applyBorder="1" applyAlignment="1">
      <alignment horizontal="center" vertical="center" wrapText="1"/>
    </xf>
    <xf numFmtId="0" fontId="43" fillId="2" borderId="15" xfId="5" applyFont="1" applyFill="1" applyBorder="1" applyAlignment="1">
      <alignment horizontal="center" vertical="center" wrapText="1"/>
    </xf>
    <xf numFmtId="0" fontId="43" fillId="2" borderId="9" xfId="5" applyFont="1" applyFill="1" applyBorder="1" applyAlignment="1">
      <alignment horizontal="center" vertical="center" wrapText="1"/>
    </xf>
    <xf numFmtId="0" fontId="43" fillId="2" borderId="16" xfId="5" applyFont="1" applyFill="1" applyBorder="1" applyAlignment="1">
      <alignment horizontal="center" vertical="center" wrapText="1"/>
    </xf>
    <xf numFmtId="167" fontId="22" fillId="0" borderId="15" xfId="2" applyNumberFormat="1" applyFont="1" applyBorder="1" applyAlignment="1">
      <alignment horizontal="center" vertical="center" wrapText="1"/>
    </xf>
    <xf numFmtId="167" fontId="22" fillId="0" borderId="9" xfId="2" applyNumberFormat="1" applyFont="1" applyBorder="1" applyAlignment="1">
      <alignment horizontal="center" vertical="center" wrapText="1"/>
    </xf>
    <xf numFmtId="167" fontId="22" fillId="0" borderId="16" xfId="2" applyNumberFormat="1" applyFont="1" applyBorder="1" applyAlignment="1">
      <alignment horizontal="center" vertical="center" wrapText="1"/>
    </xf>
    <xf numFmtId="0" fontId="55" fillId="11" borderId="15" xfId="2" applyFont="1" applyFill="1" applyBorder="1" applyAlignment="1">
      <alignment horizontal="center" vertical="center" wrapText="1"/>
    </xf>
    <xf numFmtId="0" fontId="55" fillId="4" borderId="9" xfId="2" applyFont="1" applyFill="1" applyBorder="1" applyAlignment="1">
      <alignment horizontal="center" vertical="center" wrapText="1"/>
    </xf>
    <xf numFmtId="0" fontId="55" fillId="4" borderId="16" xfId="2" applyFont="1" applyFill="1" applyBorder="1" applyAlignment="1">
      <alignment horizontal="center" vertical="center" wrapText="1"/>
    </xf>
    <xf numFmtId="166" fontId="22" fillId="0" borderId="15" xfId="2" applyNumberFormat="1" applyFont="1" applyBorder="1" applyAlignment="1">
      <alignment horizontal="center" vertical="center" wrapText="1"/>
    </xf>
    <xf numFmtId="166" fontId="22" fillId="0" borderId="9" xfId="2" applyNumberFormat="1" applyFont="1" applyBorder="1" applyAlignment="1">
      <alignment horizontal="center" vertical="center" wrapText="1"/>
    </xf>
    <xf numFmtId="166" fontId="22" fillId="0" borderId="16" xfId="2" applyNumberFormat="1" applyFont="1" applyBorder="1" applyAlignment="1">
      <alignment horizontal="center" vertical="center" wrapText="1"/>
    </xf>
    <xf numFmtId="0" fontId="22" fillId="0" borderId="0" xfId="2" applyFont="1" applyAlignment="1">
      <alignment horizontal="left" wrapText="1"/>
    </xf>
    <xf numFmtId="0" fontId="27" fillId="0" borderId="0" xfId="5" applyFont="1" applyAlignment="1">
      <alignment horizontal="center"/>
    </xf>
    <xf numFmtId="0" fontId="22" fillId="0" borderId="0" xfId="5" applyFont="1" applyAlignment="1">
      <alignment horizontal="center"/>
    </xf>
    <xf numFmtId="0" fontId="17" fillId="0" borderId="0" xfId="0" applyFont="1" applyAlignment="1">
      <alignment horizontal="center"/>
    </xf>
  </cellXfs>
  <cellStyles count="16">
    <cellStyle name="Hyperlink" xfId="1" builtinId="8"/>
    <cellStyle name="Lien hypertexte 2" xfId="10" xr:uid="{509E4B6B-BC60-45BF-B12F-BFF82623DFB8}"/>
    <cellStyle name="Milliers 2" xfId="12" xr:uid="{5D1EFA86-440B-4BE8-8535-2A4422C69168}"/>
    <cellStyle name="Monétaire 2" xfId="11" xr:uid="{23B1073D-DB9B-40A2-867D-E7BA8914B60D}"/>
    <cellStyle name="Monétaire 3" xfId="15" xr:uid="{0E2B2C67-BD32-4995-B053-5865A80C368C}"/>
    <cellStyle name="Normal" xfId="0" builtinId="0"/>
    <cellStyle name="Normal 2" xfId="2" xr:uid="{00000000-0005-0000-0000-000002000000}"/>
    <cellStyle name="Normal 2 2" xfId="5" xr:uid="{00000000-0005-0000-0000-000003000000}"/>
    <cellStyle name="Normal 3" xfId="7" xr:uid="{B0FB8479-3818-48C8-A6E1-4217C4F96D1E}"/>
    <cellStyle name="Normal 4" xfId="8" xr:uid="{F3268982-94A4-4437-B068-544D9315A353}"/>
    <cellStyle name="Normal 5" xfId="13" xr:uid="{59F77908-BF25-42DA-992A-D994017B38C0}"/>
    <cellStyle name="Percent" xfId="3" builtinId="5"/>
    <cellStyle name="Percent 2" xfId="4" xr:uid="{00000000-0005-0000-0000-000004000000}"/>
    <cellStyle name="Percent 2 2" xfId="6" xr:uid="{00000000-0005-0000-0000-000005000000}"/>
    <cellStyle name="Pourcentage 2" xfId="9" xr:uid="{5A19F3D7-3852-4EEF-9EDE-11CE0A5D0A4A}"/>
    <cellStyle name="Pourcentage 3" xfId="14" xr:uid="{E4BDEB2F-4CCB-49F2-85D6-B0B26D61E618}"/>
  </cellStyles>
  <dxfs count="0"/>
  <tableStyles count="0" defaultTableStyle="TableStyleMedium9" defaultPivotStyle="PivotStyleLight16"/>
  <colors>
    <mruColors>
      <color rgb="FF415563"/>
      <color rgb="FF000000"/>
      <color rgb="FFDC621C"/>
      <color rgb="FF00C3DE"/>
      <color rgb="FF02C3DE"/>
      <color rgb="FFE352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940444300132589E-2"/>
          <c:y val="5.9726791576795474E-2"/>
          <c:w val="0.89000218722659663"/>
          <c:h val="0.72128098571011956"/>
        </c:manualLayout>
      </c:layout>
      <c:lineChart>
        <c:grouping val="standard"/>
        <c:varyColors val="0"/>
        <c:ser>
          <c:idx val="1"/>
          <c:order val="0"/>
          <c:tx>
            <c:strRef>
              <c:f>[1]Feuil1!$C$2</c:f>
              <c:strCache>
                <c:ptCount val="1"/>
                <c:pt idx="0">
                  <c:v>1 année</c:v>
                </c:pt>
              </c:strCache>
            </c:strRef>
          </c:tx>
          <c:spPr>
            <a:ln w="28575" cap="rnd">
              <a:solidFill>
                <a:srgbClr val="DC621C"/>
              </a:solidFill>
              <a:round/>
            </a:ln>
            <a:effectLst/>
          </c:spPr>
          <c:marker>
            <c:symbol val="none"/>
          </c:marker>
          <c:cat>
            <c:numRef>
              <c:f>[1]Feuil1!$A$27:$A$338</c:f>
              <c:numCache>
                <c:formatCode>General</c:formatCode>
                <c:ptCount val="312"/>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pt idx="12">
                  <c:v>35796</c:v>
                </c:pt>
                <c:pt idx="13">
                  <c:v>35827</c:v>
                </c:pt>
                <c:pt idx="14">
                  <c:v>35855</c:v>
                </c:pt>
                <c:pt idx="15">
                  <c:v>35886</c:v>
                </c:pt>
                <c:pt idx="16">
                  <c:v>35916</c:v>
                </c:pt>
                <c:pt idx="17">
                  <c:v>35947</c:v>
                </c:pt>
                <c:pt idx="18">
                  <c:v>35977</c:v>
                </c:pt>
                <c:pt idx="19">
                  <c:v>36008</c:v>
                </c:pt>
                <c:pt idx="20">
                  <c:v>36039</c:v>
                </c:pt>
                <c:pt idx="21">
                  <c:v>36069</c:v>
                </c:pt>
                <c:pt idx="22">
                  <c:v>36100</c:v>
                </c:pt>
                <c:pt idx="23">
                  <c:v>36130</c:v>
                </c:pt>
                <c:pt idx="24">
                  <c:v>36161</c:v>
                </c:pt>
                <c:pt idx="25">
                  <c:v>36192</c:v>
                </c:pt>
                <c:pt idx="26">
                  <c:v>36220</c:v>
                </c:pt>
                <c:pt idx="27">
                  <c:v>36251</c:v>
                </c:pt>
                <c:pt idx="28">
                  <c:v>36281</c:v>
                </c:pt>
                <c:pt idx="29">
                  <c:v>36312</c:v>
                </c:pt>
                <c:pt idx="30">
                  <c:v>36342</c:v>
                </c:pt>
                <c:pt idx="31">
                  <c:v>36373</c:v>
                </c:pt>
                <c:pt idx="32">
                  <c:v>36404</c:v>
                </c:pt>
                <c:pt idx="33">
                  <c:v>36434</c:v>
                </c:pt>
                <c:pt idx="34">
                  <c:v>36465</c:v>
                </c:pt>
                <c:pt idx="35">
                  <c:v>36495</c:v>
                </c:pt>
                <c:pt idx="36">
                  <c:v>36526</c:v>
                </c:pt>
                <c:pt idx="37">
                  <c:v>36557</c:v>
                </c:pt>
                <c:pt idx="38">
                  <c:v>36586</c:v>
                </c:pt>
                <c:pt idx="39">
                  <c:v>36617</c:v>
                </c:pt>
                <c:pt idx="40">
                  <c:v>36647</c:v>
                </c:pt>
                <c:pt idx="41">
                  <c:v>36678</c:v>
                </c:pt>
                <c:pt idx="42">
                  <c:v>36708</c:v>
                </c:pt>
                <c:pt idx="43">
                  <c:v>36739</c:v>
                </c:pt>
                <c:pt idx="44">
                  <c:v>36770</c:v>
                </c:pt>
                <c:pt idx="45">
                  <c:v>36800</c:v>
                </c:pt>
                <c:pt idx="46">
                  <c:v>36831</c:v>
                </c:pt>
                <c:pt idx="47">
                  <c:v>36861</c:v>
                </c:pt>
                <c:pt idx="48">
                  <c:v>36892</c:v>
                </c:pt>
                <c:pt idx="49">
                  <c:v>36923</c:v>
                </c:pt>
                <c:pt idx="50">
                  <c:v>36951</c:v>
                </c:pt>
                <c:pt idx="51">
                  <c:v>36982</c:v>
                </c:pt>
                <c:pt idx="52">
                  <c:v>37012</c:v>
                </c:pt>
                <c:pt idx="53">
                  <c:v>37043</c:v>
                </c:pt>
                <c:pt idx="54">
                  <c:v>37073</c:v>
                </c:pt>
                <c:pt idx="55">
                  <c:v>37104</c:v>
                </c:pt>
                <c:pt idx="56">
                  <c:v>37135</c:v>
                </c:pt>
                <c:pt idx="57">
                  <c:v>37165</c:v>
                </c:pt>
                <c:pt idx="58">
                  <c:v>37196</c:v>
                </c:pt>
                <c:pt idx="59">
                  <c:v>37226</c:v>
                </c:pt>
                <c:pt idx="60">
                  <c:v>37257</c:v>
                </c:pt>
                <c:pt idx="61">
                  <c:v>37288</c:v>
                </c:pt>
                <c:pt idx="62">
                  <c:v>37316</c:v>
                </c:pt>
                <c:pt idx="63">
                  <c:v>37347</c:v>
                </c:pt>
                <c:pt idx="64">
                  <c:v>37377</c:v>
                </c:pt>
                <c:pt idx="65">
                  <c:v>37408</c:v>
                </c:pt>
                <c:pt idx="66">
                  <c:v>37438</c:v>
                </c:pt>
                <c:pt idx="67">
                  <c:v>37469</c:v>
                </c:pt>
                <c:pt idx="68">
                  <c:v>37500</c:v>
                </c:pt>
                <c:pt idx="69">
                  <c:v>37530</c:v>
                </c:pt>
                <c:pt idx="70">
                  <c:v>37561</c:v>
                </c:pt>
                <c:pt idx="71">
                  <c:v>37591</c:v>
                </c:pt>
                <c:pt idx="72">
                  <c:v>37622</c:v>
                </c:pt>
                <c:pt idx="73">
                  <c:v>37653</c:v>
                </c:pt>
                <c:pt idx="74">
                  <c:v>37681</c:v>
                </c:pt>
                <c:pt idx="75">
                  <c:v>37712</c:v>
                </c:pt>
                <c:pt idx="76">
                  <c:v>37742</c:v>
                </c:pt>
                <c:pt idx="77">
                  <c:v>37773</c:v>
                </c:pt>
                <c:pt idx="78">
                  <c:v>37803</c:v>
                </c:pt>
                <c:pt idx="79">
                  <c:v>37834</c:v>
                </c:pt>
                <c:pt idx="80">
                  <c:v>37865</c:v>
                </c:pt>
                <c:pt idx="81">
                  <c:v>37895</c:v>
                </c:pt>
                <c:pt idx="82">
                  <c:v>37926</c:v>
                </c:pt>
                <c:pt idx="83">
                  <c:v>37956</c:v>
                </c:pt>
                <c:pt idx="84">
                  <c:v>37987</c:v>
                </c:pt>
                <c:pt idx="85">
                  <c:v>38018</c:v>
                </c:pt>
                <c:pt idx="86">
                  <c:v>38047</c:v>
                </c:pt>
                <c:pt idx="87">
                  <c:v>38078</c:v>
                </c:pt>
                <c:pt idx="88">
                  <c:v>38108</c:v>
                </c:pt>
                <c:pt idx="89">
                  <c:v>38139</c:v>
                </c:pt>
                <c:pt idx="90">
                  <c:v>38169</c:v>
                </c:pt>
                <c:pt idx="91">
                  <c:v>38200</c:v>
                </c:pt>
                <c:pt idx="92">
                  <c:v>38231</c:v>
                </c:pt>
                <c:pt idx="93">
                  <c:v>38261</c:v>
                </c:pt>
                <c:pt idx="94">
                  <c:v>38292</c:v>
                </c:pt>
                <c:pt idx="95">
                  <c:v>38322</c:v>
                </c:pt>
                <c:pt idx="96">
                  <c:v>38353</c:v>
                </c:pt>
                <c:pt idx="97">
                  <c:v>38384</c:v>
                </c:pt>
                <c:pt idx="98">
                  <c:v>38412</c:v>
                </c:pt>
                <c:pt idx="99">
                  <c:v>38443</c:v>
                </c:pt>
                <c:pt idx="100">
                  <c:v>38473</c:v>
                </c:pt>
                <c:pt idx="101">
                  <c:v>38504</c:v>
                </c:pt>
                <c:pt idx="102">
                  <c:v>38534</c:v>
                </c:pt>
                <c:pt idx="103">
                  <c:v>38565</c:v>
                </c:pt>
                <c:pt idx="104">
                  <c:v>38596</c:v>
                </c:pt>
                <c:pt idx="105">
                  <c:v>38626</c:v>
                </c:pt>
                <c:pt idx="106">
                  <c:v>38657</c:v>
                </c:pt>
                <c:pt idx="107">
                  <c:v>38687</c:v>
                </c:pt>
                <c:pt idx="108">
                  <c:v>38718</c:v>
                </c:pt>
                <c:pt idx="109">
                  <c:v>38749</c:v>
                </c:pt>
                <c:pt idx="110">
                  <c:v>38777</c:v>
                </c:pt>
                <c:pt idx="111">
                  <c:v>38808</c:v>
                </c:pt>
                <c:pt idx="112">
                  <c:v>38838</c:v>
                </c:pt>
                <c:pt idx="113">
                  <c:v>38869</c:v>
                </c:pt>
                <c:pt idx="114">
                  <c:v>38899</c:v>
                </c:pt>
                <c:pt idx="115">
                  <c:v>38930</c:v>
                </c:pt>
                <c:pt idx="116">
                  <c:v>38961</c:v>
                </c:pt>
                <c:pt idx="117">
                  <c:v>38991</c:v>
                </c:pt>
                <c:pt idx="118">
                  <c:v>39022</c:v>
                </c:pt>
                <c:pt idx="119">
                  <c:v>39052</c:v>
                </c:pt>
                <c:pt idx="120">
                  <c:v>39083</c:v>
                </c:pt>
                <c:pt idx="121">
                  <c:v>39114</c:v>
                </c:pt>
                <c:pt idx="122">
                  <c:v>39142</c:v>
                </c:pt>
                <c:pt idx="123">
                  <c:v>39173</c:v>
                </c:pt>
                <c:pt idx="124">
                  <c:v>39203</c:v>
                </c:pt>
                <c:pt idx="125">
                  <c:v>39234</c:v>
                </c:pt>
                <c:pt idx="126">
                  <c:v>39264</c:v>
                </c:pt>
                <c:pt idx="127">
                  <c:v>39295</c:v>
                </c:pt>
                <c:pt idx="128">
                  <c:v>39326</c:v>
                </c:pt>
                <c:pt idx="129">
                  <c:v>39356</c:v>
                </c:pt>
                <c:pt idx="130">
                  <c:v>39387</c:v>
                </c:pt>
                <c:pt idx="131">
                  <c:v>39417</c:v>
                </c:pt>
                <c:pt idx="132">
                  <c:v>39448</c:v>
                </c:pt>
                <c:pt idx="133">
                  <c:v>39479</c:v>
                </c:pt>
                <c:pt idx="134">
                  <c:v>39508</c:v>
                </c:pt>
                <c:pt idx="135">
                  <c:v>39539</c:v>
                </c:pt>
                <c:pt idx="136">
                  <c:v>39569</c:v>
                </c:pt>
                <c:pt idx="137">
                  <c:v>39600</c:v>
                </c:pt>
                <c:pt idx="138">
                  <c:v>39630</c:v>
                </c:pt>
                <c:pt idx="139">
                  <c:v>39661</c:v>
                </c:pt>
                <c:pt idx="140">
                  <c:v>39692</c:v>
                </c:pt>
                <c:pt idx="141">
                  <c:v>39722</c:v>
                </c:pt>
                <c:pt idx="142">
                  <c:v>39753</c:v>
                </c:pt>
                <c:pt idx="143">
                  <c:v>39783</c:v>
                </c:pt>
                <c:pt idx="144">
                  <c:v>39814</c:v>
                </c:pt>
                <c:pt idx="145">
                  <c:v>39845</c:v>
                </c:pt>
                <c:pt idx="146">
                  <c:v>39873</c:v>
                </c:pt>
                <c:pt idx="147">
                  <c:v>39904</c:v>
                </c:pt>
                <c:pt idx="148">
                  <c:v>39934</c:v>
                </c:pt>
                <c:pt idx="149">
                  <c:v>39965</c:v>
                </c:pt>
                <c:pt idx="150">
                  <c:v>39995</c:v>
                </c:pt>
                <c:pt idx="151">
                  <c:v>40026</c:v>
                </c:pt>
                <c:pt idx="152">
                  <c:v>40057</c:v>
                </c:pt>
                <c:pt idx="153">
                  <c:v>40087</c:v>
                </c:pt>
                <c:pt idx="154">
                  <c:v>40118</c:v>
                </c:pt>
                <c:pt idx="155">
                  <c:v>40148</c:v>
                </c:pt>
                <c:pt idx="156">
                  <c:v>40179</c:v>
                </c:pt>
                <c:pt idx="157">
                  <c:v>40210</c:v>
                </c:pt>
                <c:pt idx="158">
                  <c:v>40238</c:v>
                </c:pt>
                <c:pt idx="159">
                  <c:v>40269</c:v>
                </c:pt>
                <c:pt idx="160">
                  <c:v>40299</c:v>
                </c:pt>
                <c:pt idx="161">
                  <c:v>40330</c:v>
                </c:pt>
                <c:pt idx="162">
                  <c:v>40360</c:v>
                </c:pt>
                <c:pt idx="163">
                  <c:v>40391</c:v>
                </c:pt>
                <c:pt idx="164">
                  <c:v>40422</c:v>
                </c:pt>
                <c:pt idx="165">
                  <c:v>40452</c:v>
                </c:pt>
                <c:pt idx="166">
                  <c:v>40483</c:v>
                </c:pt>
                <c:pt idx="167">
                  <c:v>40513</c:v>
                </c:pt>
                <c:pt idx="168">
                  <c:v>40544</c:v>
                </c:pt>
                <c:pt idx="169">
                  <c:v>40575</c:v>
                </c:pt>
                <c:pt idx="170">
                  <c:v>40603</c:v>
                </c:pt>
                <c:pt idx="171">
                  <c:v>40634</c:v>
                </c:pt>
                <c:pt idx="172">
                  <c:v>40664</c:v>
                </c:pt>
                <c:pt idx="173">
                  <c:v>40695</c:v>
                </c:pt>
                <c:pt idx="174">
                  <c:v>40725</c:v>
                </c:pt>
                <c:pt idx="175">
                  <c:v>40756</c:v>
                </c:pt>
                <c:pt idx="176">
                  <c:v>40787</c:v>
                </c:pt>
                <c:pt idx="177">
                  <c:v>40817</c:v>
                </c:pt>
                <c:pt idx="178">
                  <c:v>40848</c:v>
                </c:pt>
                <c:pt idx="179">
                  <c:v>40878</c:v>
                </c:pt>
                <c:pt idx="180">
                  <c:v>40909</c:v>
                </c:pt>
                <c:pt idx="181">
                  <c:v>40940</c:v>
                </c:pt>
                <c:pt idx="182">
                  <c:v>40969</c:v>
                </c:pt>
                <c:pt idx="183">
                  <c:v>41000</c:v>
                </c:pt>
                <c:pt idx="184">
                  <c:v>41030</c:v>
                </c:pt>
                <c:pt idx="185">
                  <c:v>41061</c:v>
                </c:pt>
                <c:pt idx="186">
                  <c:v>41091</c:v>
                </c:pt>
                <c:pt idx="187">
                  <c:v>41122</c:v>
                </c:pt>
                <c:pt idx="188">
                  <c:v>41153</c:v>
                </c:pt>
                <c:pt idx="189">
                  <c:v>41183</c:v>
                </c:pt>
                <c:pt idx="190">
                  <c:v>41214</c:v>
                </c:pt>
                <c:pt idx="191">
                  <c:v>41244</c:v>
                </c:pt>
                <c:pt idx="192">
                  <c:v>41275</c:v>
                </c:pt>
                <c:pt idx="193">
                  <c:v>41306</c:v>
                </c:pt>
                <c:pt idx="194">
                  <c:v>41334</c:v>
                </c:pt>
                <c:pt idx="195">
                  <c:v>41365</c:v>
                </c:pt>
                <c:pt idx="196">
                  <c:v>41395</c:v>
                </c:pt>
                <c:pt idx="197">
                  <c:v>41426</c:v>
                </c:pt>
                <c:pt idx="198">
                  <c:v>41456</c:v>
                </c:pt>
                <c:pt idx="199">
                  <c:v>41487</c:v>
                </c:pt>
                <c:pt idx="200">
                  <c:v>41518</c:v>
                </c:pt>
                <c:pt idx="201">
                  <c:v>41548</c:v>
                </c:pt>
                <c:pt idx="202">
                  <c:v>41579</c:v>
                </c:pt>
                <c:pt idx="203">
                  <c:v>41609</c:v>
                </c:pt>
                <c:pt idx="204">
                  <c:v>41640</c:v>
                </c:pt>
                <c:pt idx="205">
                  <c:v>41671</c:v>
                </c:pt>
                <c:pt idx="206">
                  <c:v>41699</c:v>
                </c:pt>
                <c:pt idx="207">
                  <c:v>41730</c:v>
                </c:pt>
                <c:pt idx="208">
                  <c:v>41760</c:v>
                </c:pt>
                <c:pt idx="209">
                  <c:v>41791</c:v>
                </c:pt>
                <c:pt idx="210">
                  <c:v>41821</c:v>
                </c:pt>
                <c:pt idx="211">
                  <c:v>41852</c:v>
                </c:pt>
                <c:pt idx="212">
                  <c:v>41883</c:v>
                </c:pt>
                <c:pt idx="213">
                  <c:v>41913</c:v>
                </c:pt>
                <c:pt idx="214">
                  <c:v>41944</c:v>
                </c:pt>
                <c:pt idx="215">
                  <c:v>41974</c:v>
                </c:pt>
                <c:pt idx="216">
                  <c:v>42005</c:v>
                </c:pt>
                <c:pt idx="217">
                  <c:v>42036</c:v>
                </c:pt>
                <c:pt idx="218">
                  <c:v>42064</c:v>
                </c:pt>
                <c:pt idx="219">
                  <c:v>42095</c:v>
                </c:pt>
                <c:pt idx="220">
                  <c:v>42125</c:v>
                </c:pt>
                <c:pt idx="221">
                  <c:v>42156</c:v>
                </c:pt>
                <c:pt idx="222">
                  <c:v>42186</c:v>
                </c:pt>
                <c:pt idx="223">
                  <c:v>42217</c:v>
                </c:pt>
                <c:pt idx="224">
                  <c:v>42248</c:v>
                </c:pt>
                <c:pt idx="225">
                  <c:v>42278</c:v>
                </c:pt>
                <c:pt idx="226">
                  <c:v>42309</c:v>
                </c:pt>
                <c:pt idx="227">
                  <c:v>42339</c:v>
                </c:pt>
                <c:pt idx="228">
                  <c:v>42370</c:v>
                </c:pt>
                <c:pt idx="229">
                  <c:v>42401</c:v>
                </c:pt>
                <c:pt idx="230">
                  <c:v>42430</c:v>
                </c:pt>
                <c:pt idx="231">
                  <c:v>42461</c:v>
                </c:pt>
                <c:pt idx="232">
                  <c:v>42491</c:v>
                </c:pt>
                <c:pt idx="233">
                  <c:v>42522</c:v>
                </c:pt>
                <c:pt idx="234">
                  <c:v>42552</c:v>
                </c:pt>
                <c:pt idx="235">
                  <c:v>42583</c:v>
                </c:pt>
                <c:pt idx="236">
                  <c:v>42614</c:v>
                </c:pt>
                <c:pt idx="237">
                  <c:v>42644</c:v>
                </c:pt>
                <c:pt idx="238">
                  <c:v>42675</c:v>
                </c:pt>
                <c:pt idx="239">
                  <c:v>42705</c:v>
                </c:pt>
                <c:pt idx="240">
                  <c:v>42736</c:v>
                </c:pt>
                <c:pt idx="241">
                  <c:v>42767</c:v>
                </c:pt>
                <c:pt idx="242">
                  <c:v>42795</c:v>
                </c:pt>
                <c:pt idx="243">
                  <c:v>42826</c:v>
                </c:pt>
                <c:pt idx="244">
                  <c:v>42856</c:v>
                </c:pt>
                <c:pt idx="245">
                  <c:v>42887</c:v>
                </c:pt>
                <c:pt idx="246">
                  <c:v>42917</c:v>
                </c:pt>
                <c:pt idx="247">
                  <c:v>42948</c:v>
                </c:pt>
                <c:pt idx="248">
                  <c:v>42979</c:v>
                </c:pt>
                <c:pt idx="249">
                  <c:v>43009</c:v>
                </c:pt>
                <c:pt idx="250">
                  <c:v>43040</c:v>
                </c:pt>
                <c:pt idx="251">
                  <c:v>43070</c:v>
                </c:pt>
                <c:pt idx="252">
                  <c:v>43101</c:v>
                </c:pt>
                <c:pt idx="253">
                  <c:v>43132</c:v>
                </c:pt>
                <c:pt idx="254">
                  <c:v>43160</c:v>
                </c:pt>
                <c:pt idx="255">
                  <c:v>43191</c:v>
                </c:pt>
                <c:pt idx="256">
                  <c:v>43221</c:v>
                </c:pt>
                <c:pt idx="257">
                  <c:v>43252</c:v>
                </c:pt>
                <c:pt idx="258">
                  <c:v>43282</c:v>
                </c:pt>
                <c:pt idx="259">
                  <c:v>43313</c:v>
                </c:pt>
                <c:pt idx="260">
                  <c:v>43344</c:v>
                </c:pt>
                <c:pt idx="261">
                  <c:v>43374</c:v>
                </c:pt>
                <c:pt idx="262">
                  <c:v>43405</c:v>
                </c:pt>
                <c:pt idx="263">
                  <c:v>43435</c:v>
                </c:pt>
                <c:pt idx="264">
                  <c:v>43466</c:v>
                </c:pt>
                <c:pt idx="265">
                  <c:v>43497</c:v>
                </c:pt>
                <c:pt idx="266">
                  <c:v>43525</c:v>
                </c:pt>
                <c:pt idx="267">
                  <c:v>43556</c:v>
                </c:pt>
                <c:pt idx="268">
                  <c:v>43586</c:v>
                </c:pt>
                <c:pt idx="269">
                  <c:v>43617</c:v>
                </c:pt>
                <c:pt idx="270">
                  <c:v>43647</c:v>
                </c:pt>
                <c:pt idx="271">
                  <c:v>43678</c:v>
                </c:pt>
                <c:pt idx="272">
                  <c:v>43709</c:v>
                </c:pt>
                <c:pt idx="273">
                  <c:v>43739</c:v>
                </c:pt>
                <c:pt idx="274">
                  <c:v>43770</c:v>
                </c:pt>
                <c:pt idx="275">
                  <c:v>43800</c:v>
                </c:pt>
                <c:pt idx="276">
                  <c:v>43831</c:v>
                </c:pt>
                <c:pt idx="277">
                  <c:v>43862</c:v>
                </c:pt>
                <c:pt idx="278">
                  <c:v>43891</c:v>
                </c:pt>
                <c:pt idx="279">
                  <c:v>43922</c:v>
                </c:pt>
                <c:pt idx="280">
                  <c:v>43952</c:v>
                </c:pt>
                <c:pt idx="281">
                  <c:v>43983</c:v>
                </c:pt>
                <c:pt idx="282">
                  <c:v>44013</c:v>
                </c:pt>
                <c:pt idx="283">
                  <c:v>44044</c:v>
                </c:pt>
                <c:pt idx="284">
                  <c:v>44075</c:v>
                </c:pt>
                <c:pt idx="285">
                  <c:v>44105</c:v>
                </c:pt>
                <c:pt idx="286">
                  <c:v>44136</c:v>
                </c:pt>
                <c:pt idx="287">
                  <c:v>44166</c:v>
                </c:pt>
                <c:pt idx="288">
                  <c:v>44197</c:v>
                </c:pt>
                <c:pt idx="289">
                  <c:v>44228</c:v>
                </c:pt>
                <c:pt idx="290">
                  <c:v>44256</c:v>
                </c:pt>
                <c:pt idx="291">
                  <c:v>44287</c:v>
                </c:pt>
                <c:pt idx="292">
                  <c:v>44317</c:v>
                </c:pt>
                <c:pt idx="293">
                  <c:v>44348</c:v>
                </c:pt>
                <c:pt idx="294">
                  <c:v>44378</c:v>
                </c:pt>
                <c:pt idx="295">
                  <c:v>44409</c:v>
                </c:pt>
                <c:pt idx="296">
                  <c:v>44440</c:v>
                </c:pt>
                <c:pt idx="297">
                  <c:v>44470</c:v>
                </c:pt>
                <c:pt idx="298">
                  <c:v>44501</c:v>
                </c:pt>
                <c:pt idx="299">
                  <c:v>44531</c:v>
                </c:pt>
                <c:pt idx="300">
                  <c:v>44562</c:v>
                </c:pt>
                <c:pt idx="301">
                  <c:v>44593</c:v>
                </c:pt>
                <c:pt idx="302">
                  <c:v>44621</c:v>
                </c:pt>
                <c:pt idx="303">
                  <c:v>44652</c:v>
                </c:pt>
                <c:pt idx="304">
                  <c:v>44682</c:v>
                </c:pt>
                <c:pt idx="305">
                  <c:v>44713</c:v>
                </c:pt>
                <c:pt idx="306">
                  <c:v>44743</c:v>
                </c:pt>
                <c:pt idx="307">
                  <c:v>44774</c:v>
                </c:pt>
                <c:pt idx="308">
                  <c:v>44805</c:v>
                </c:pt>
                <c:pt idx="309">
                  <c:v>44835</c:v>
                </c:pt>
                <c:pt idx="310">
                  <c:v>44866</c:v>
                </c:pt>
                <c:pt idx="311">
                  <c:v>44896</c:v>
                </c:pt>
              </c:numCache>
            </c:numRef>
          </c:cat>
          <c:val>
            <c:numRef>
              <c:f>[1]Feuil1!$C$27:$C$338</c:f>
              <c:numCache>
                <c:formatCode>General</c:formatCode>
                <c:ptCount val="312"/>
                <c:pt idx="0">
                  <c:v>2.1590909090909216E-2</c:v>
                </c:pt>
                <c:pt idx="1">
                  <c:v>2.2701475595913845E-2</c:v>
                </c:pt>
                <c:pt idx="2">
                  <c:v>1.9209039548022666E-2</c:v>
                </c:pt>
                <c:pt idx="3">
                  <c:v>1.6910935738444266E-2</c:v>
                </c:pt>
                <c:pt idx="4">
                  <c:v>1.4606741573033766E-2</c:v>
                </c:pt>
                <c:pt idx="5">
                  <c:v>1.6853932584269593E-2</c:v>
                </c:pt>
                <c:pt idx="6">
                  <c:v>1.6853932584269593E-2</c:v>
                </c:pt>
                <c:pt idx="7">
                  <c:v>1.7977528089887507E-2</c:v>
                </c:pt>
                <c:pt idx="8">
                  <c:v>1.6835016835016869E-2</c:v>
                </c:pt>
                <c:pt idx="9">
                  <c:v>1.4557670772676445E-2</c:v>
                </c:pt>
                <c:pt idx="10">
                  <c:v>8.9186176142697082E-3</c:v>
                </c:pt>
                <c:pt idx="11">
                  <c:v>7.8037904124861335E-3</c:v>
                </c:pt>
                <c:pt idx="12">
                  <c:v>1.1123470522803158E-2</c:v>
                </c:pt>
                <c:pt idx="13">
                  <c:v>9.9889012208658201E-3</c:v>
                </c:pt>
                <c:pt idx="14">
                  <c:v>9.9778270509975897E-3</c:v>
                </c:pt>
                <c:pt idx="15">
                  <c:v>8.8691796008868451E-3</c:v>
                </c:pt>
                <c:pt idx="16">
                  <c:v>1.1074197120708673E-2</c:v>
                </c:pt>
                <c:pt idx="17">
                  <c:v>9.944751381215422E-3</c:v>
                </c:pt>
                <c:pt idx="18">
                  <c:v>9.944751381215422E-3</c:v>
                </c:pt>
                <c:pt idx="19">
                  <c:v>8.8300220750552327E-3</c:v>
                </c:pt>
                <c:pt idx="20">
                  <c:v>6.6225165562914245E-3</c:v>
                </c:pt>
                <c:pt idx="21">
                  <c:v>1.1037527593819041E-2</c:v>
                </c:pt>
                <c:pt idx="22">
                  <c:v>1.2154696132596676E-2</c:v>
                </c:pt>
                <c:pt idx="23">
                  <c:v>9.9557522123892017E-3</c:v>
                </c:pt>
                <c:pt idx="24">
                  <c:v>6.6006600660064585E-3</c:v>
                </c:pt>
                <c:pt idx="25">
                  <c:v>6.59340659340657E-3</c:v>
                </c:pt>
                <c:pt idx="26">
                  <c:v>9.8792535675082949E-3</c:v>
                </c:pt>
                <c:pt idx="27">
                  <c:v>1.6483516483516425E-2</c:v>
                </c:pt>
                <c:pt idx="28">
                  <c:v>1.533406352683464E-2</c:v>
                </c:pt>
                <c:pt idx="29">
                  <c:v>1.6411378555798661E-2</c:v>
                </c:pt>
                <c:pt idx="30">
                  <c:v>1.8599562363238453E-2</c:v>
                </c:pt>
                <c:pt idx="31">
                  <c:v>2.0787746170678245E-2</c:v>
                </c:pt>
                <c:pt idx="32">
                  <c:v>2.631578947368407E-2</c:v>
                </c:pt>
                <c:pt idx="33">
                  <c:v>2.2925764192139875E-2</c:v>
                </c:pt>
                <c:pt idx="34">
                  <c:v>2.1834061135371119E-2</c:v>
                </c:pt>
                <c:pt idx="35">
                  <c:v>2.6286966046002336E-2</c:v>
                </c:pt>
                <c:pt idx="36">
                  <c:v>2.1857923497267784E-2</c:v>
                </c:pt>
                <c:pt idx="37">
                  <c:v>2.729257641921401E-2</c:v>
                </c:pt>
                <c:pt idx="38">
                  <c:v>3.0434782608695699E-2</c:v>
                </c:pt>
                <c:pt idx="39">
                  <c:v>2.1621621621621623E-2</c:v>
                </c:pt>
                <c:pt idx="40">
                  <c:v>2.373247033441217E-2</c:v>
                </c:pt>
                <c:pt idx="41">
                  <c:v>2.7987082884822323E-2</c:v>
                </c:pt>
                <c:pt idx="42">
                  <c:v>2.9001074113855996E-2</c:v>
                </c:pt>
                <c:pt idx="43">
                  <c:v>2.5723472668810254E-2</c:v>
                </c:pt>
                <c:pt idx="44">
                  <c:v>2.6709401709401615E-2</c:v>
                </c:pt>
                <c:pt idx="45">
                  <c:v>2.7748132337246378E-2</c:v>
                </c:pt>
                <c:pt idx="46">
                  <c:v>3.2051282051282159E-2</c:v>
                </c:pt>
                <c:pt idx="47">
                  <c:v>3.2017075773745907E-2</c:v>
                </c:pt>
                <c:pt idx="48">
                  <c:v>2.9946524064171198E-2</c:v>
                </c:pt>
                <c:pt idx="49">
                  <c:v>2.8692879914984148E-2</c:v>
                </c:pt>
                <c:pt idx="50">
                  <c:v>2.4261603375527407E-2</c:v>
                </c:pt>
                <c:pt idx="51">
                  <c:v>3.4920634920634797E-2</c:v>
                </c:pt>
                <c:pt idx="52">
                  <c:v>3.8988408851422518E-2</c:v>
                </c:pt>
                <c:pt idx="53">
                  <c:v>3.3507853403141441E-2</c:v>
                </c:pt>
                <c:pt idx="54">
                  <c:v>2.7139874739039671E-2</c:v>
                </c:pt>
                <c:pt idx="55">
                  <c:v>2.8213166144200663E-2</c:v>
                </c:pt>
                <c:pt idx="56">
                  <c:v>2.6014568158168494E-2</c:v>
                </c:pt>
                <c:pt idx="57">
                  <c:v>1.8691588785046731E-2</c:v>
                </c:pt>
                <c:pt idx="58">
                  <c:v>6.2111801242237252E-3</c:v>
                </c:pt>
                <c:pt idx="59">
                  <c:v>7.2388831437435464E-3</c:v>
                </c:pt>
                <c:pt idx="60">
                  <c:v>1.349948078920038E-2</c:v>
                </c:pt>
                <c:pt idx="61">
                  <c:v>1.4462809917355379E-2</c:v>
                </c:pt>
                <c:pt idx="62">
                  <c:v>1.8537590113285374E-2</c:v>
                </c:pt>
                <c:pt idx="63">
                  <c:v>1.7382413087934534E-2</c:v>
                </c:pt>
                <c:pt idx="64">
                  <c:v>1.1156186612576224E-2</c:v>
                </c:pt>
                <c:pt idx="65">
                  <c:v>1.2158054711246313E-2</c:v>
                </c:pt>
                <c:pt idx="66">
                  <c:v>2.1341463414634054E-2</c:v>
                </c:pt>
                <c:pt idx="67">
                  <c:v>2.5406504065040636E-2</c:v>
                </c:pt>
                <c:pt idx="68">
                  <c:v>2.3326572008113722E-2</c:v>
                </c:pt>
                <c:pt idx="69">
                  <c:v>3.1600407747196746E-2</c:v>
                </c:pt>
                <c:pt idx="70">
                  <c:v>4.4238683127572065E-2</c:v>
                </c:pt>
                <c:pt idx="71">
                  <c:v>3.7987679671457775E-2</c:v>
                </c:pt>
                <c:pt idx="72">
                  <c:v>4.508196721311486E-2</c:v>
                </c:pt>
                <c:pt idx="73">
                  <c:v>4.6843177189409335E-2</c:v>
                </c:pt>
                <c:pt idx="74">
                  <c:v>4.2467138523761161E-2</c:v>
                </c:pt>
                <c:pt idx="75">
                  <c:v>2.9145728643216184E-2</c:v>
                </c:pt>
                <c:pt idx="76">
                  <c:v>2.8084252758274753E-2</c:v>
                </c:pt>
                <c:pt idx="77">
                  <c:v>2.6026026026025884E-2</c:v>
                </c:pt>
                <c:pt idx="78">
                  <c:v>2.0895522388059584E-2</c:v>
                </c:pt>
                <c:pt idx="79">
                  <c:v>1.9821605550049526E-2</c:v>
                </c:pt>
                <c:pt idx="80">
                  <c:v>2.1803766105054301E-2</c:v>
                </c:pt>
                <c:pt idx="81">
                  <c:v>1.5810276679841806E-2</c:v>
                </c:pt>
                <c:pt idx="82">
                  <c:v>1.5763546798029493E-2</c:v>
                </c:pt>
                <c:pt idx="83">
                  <c:v>2.0771513353115889E-2</c:v>
                </c:pt>
                <c:pt idx="84">
                  <c:v>1.2745098039215641E-2</c:v>
                </c:pt>
                <c:pt idx="85">
                  <c:v>6.809338521400754E-3</c:v>
                </c:pt>
                <c:pt idx="86">
                  <c:v>7.7594568380214834E-3</c:v>
                </c:pt>
                <c:pt idx="87">
                  <c:v>1.6601562499999778E-2</c:v>
                </c:pt>
                <c:pt idx="88">
                  <c:v>2.4390243902439046E-2</c:v>
                </c:pt>
                <c:pt idx="89">
                  <c:v>2.5365853658536608E-2</c:v>
                </c:pt>
                <c:pt idx="90">
                  <c:v>2.3391812865497075E-2</c:v>
                </c:pt>
                <c:pt idx="91">
                  <c:v>1.8464528668610258E-2</c:v>
                </c:pt>
                <c:pt idx="92">
                  <c:v>1.8428709990300662E-2</c:v>
                </c:pt>
                <c:pt idx="93">
                  <c:v>2.3346303501945664E-2</c:v>
                </c:pt>
                <c:pt idx="94">
                  <c:v>2.4248302618816719E-2</c:v>
                </c:pt>
                <c:pt idx="95">
                  <c:v>2.1317829457364379E-2</c:v>
                </c:pt>
                <c:pt idx="96">
                  <c:v>1.9361084220716362E-2</c:v>
                </c:pt>
                <c:pt idx="97">
                  <c:v>2.1256038647343045E-2</c:v>
                </c:pt>
                <c:pt idx="98">
                  <c:v>2.3099133782483072E-2</c:v>
                </c:pt>
                <c:pt idx="99">
                  <c:v>2.4015369836695388E-2</c:v>
                </c:pt>
                <c:pt idx="100">
                  <c:v>1.6190476190476311E-2</c:v>
                </c:pt>
                <c:pt idx="101">
                  <c:v>1.7126546146527311E-2</c:v>
                </c:pt>
                <c:pt idx="102">
                  <c:v>2.0000000000000018E-2</c:v>
                </c:pt>
                <c:pt idx="103">
                  <c:v>2.57633587786259E-2</c:v>
                </c:pt>
                <c:pt idx="104">
                  <c:v>3.2380952380952399E-2</c:v>
                </c:pt>
                <c:pt idx="105">
                  <c:v>2.5665399239543696E-2</c:v>
                </c:pt>
                <c:pt idx="106">
                  <c:v>1.9886363636363757E-2</c:v>
                </c:pt>
                <c:pt idx="107">
                  <c:v>2.0872865275142205E-2</c:v>
                </c:pt>
                <c:pt idx="108">
                  <c:v>2.7540360873694159E-2</c:v>
                </c:pt>
                <c:pt idx="109">
                  <c:v>2.1759697256386046E-2</c:v>
                </c:pt>
                <c:pt idx="110">
                  <c:v>2.1636876763875712E-2</c:v>
                </c:pt>
                <c:pt idx="111">
                  <c:v>2.4390243902439046E-2</c:v>
                </c:pt>
                <c:pt idx="112">
                  <c:v>2.8116213683224034E-2</c:v>
                </c:pt>
                <c:pt idx="113">
                  <c:v>2.4321796071094415E-2</c:v>
                </c:pt>
                <c:pt idx="114">
                  <c:v>2.3342670401493848E-2</c:v>
                </c:pt>
                <c:pt idx="115">
                  <c:v>2.1395348837209172E-2</c:v>
                </c:pt>
                <c:pt idx="116">
                  <c:v>7.3800738007379074E-3</c:v>
                </c:pt>
                <c:pt idx="117">
                  <c:v>1.0194624652456019E-2</c:v>
                </c:pt>
                <c:pt idx="118">
                  <c:v>1.3927576601671321E-2</c:v>
                </c:pt>
                <c:pt idx="119">
                  <c:v>1.6728624535315983E-2</c:v>
                </c:pt>
                <c:pt idx="120">
                  <c:v>1.109057301293892E-2</c:v>
                </c:pt>
                <c:pt idx="121">
                  <c:v>2.0370370370370372E-2</c:v>
                </c:pt>
                <c:pt idx="122">
                  <c:v>2.3020257826887658E-2</c:v>
                </c:pt>
                <c:pt idx="123">
                  <c:v>2.19780219780219E-2</c:v>
                </c:pt>
                <c:pt idx="124">
                  <c:v>2.1877848678213185E-2</c:v>
                </c:pt>
                <c:pt idx="125">
                  <c:v>2.1917808219178214E-2</c:v>
                </c:pt>
                <c:pt idx="126">
                  <c:v>2.1897810218978186E-2</c:v>
                </c:pt>
                <c:pt idx="127">
                  <c:v>1.7304189435336959E-2</c:v>
                </c:pt>
                <c:pt idx="128">
                  <c:v>2.4725274725274859E-2</c:v>
                </c:pt>
                <c:pt idx="129">
                  <c:v>2.3853211009174258E-2</c:v>
                </c:pt>
                <c:pt idx="130">
                  <c:v>2.4725274725274859E-2</c:v>
                </c:pt>
                <c:pt idx="131">
                  <c:v>2.3765996343692919E-2</c:v>
                </c:pt>
                <c:pt idx="132">
                  <c:v>2.1937842778793293E-2</c:v>
                </c:pt>
                <c:pt idx="133">
                  <c:v>1.8148820326678861E-2</c:v>
                </c:pt>
                <c:pt idx="134">
                  <c:v>1.3501350135013412E-2</c:v>
                </c:pt>
                <c:pt idx="135">
                  <c:v>1.70250896057349E-2</c:v>
                </c:pt>
                <c:pt idx="136">
                  <c:v>2.2301516503122176E-2</c:v>
                </c:pt>
                <c:pt idx="137">
                  <c:v>3.1277926720286064E-2</c:v>
                </c:pt>
                <c:pt idx="138">
                  <c:v>3.3928571428571308E-2</c:v>
                </c:pt>
                <c:pt idx="139">
                  <c:v>3.4914950760966734E-2</c:v>
                </c:pt>
                <c:pt idx="140">
                  <c:v>3.3958891867738927E-2</c:v>
                </c:pt>
                <c:pt idx="141">
                  <c:v>2.5985663082437327E-2</c:v>
                </c:pt>
                <c:pt idx="142">
                  <c:v>1.9660411081322549E-2</c:v>
                </c:pt>
                <c:pt idx="143">
                  <c:v>1.1607142857142927E-2</c:v>
                </c:pt>
                <c:pt idx="144">
                  <c:v>1.0733452593917781E-2</c:v>
                </c:pt>
                <c:pt idx="145">
                  <c:v>1.426024955436711E-2</c:v>
                </c:pt>
                <c:pt idx="146">
                  <c:v>1.243339253996445E-2</c:v>
                </c:pt>
                <c:pt idx="147">
                  <c:v>3.5242290748900285E-3</c:v>
                </c:pt>
                <c:pt idx="148">
                  <c:v>8.7260034904024231E-4</c:v>
                </c:pt>
                <c:pt idx="149">
                  <c:v>-2.5996533795494825E-3</c:v>
                </c:pt>
                <c:pt idx="150">
                  <c:v>-9.4991364421416202E-3</c:v>
                </c:pt>
                <c:pt idx="151">
                  <c:v>-7.7854671280276344E-3</c:v>
                </c:pt>
                <c:pt idx="152">
                  <c:v>-8.6430423509075149E-3</c:v>
                </c:pt>
                <c:pt idx="153">
                  <c:v>8.7336244541469377E-4</c:v>
                </c:pt>
                <c:pt idx="154">
                  <c:v>9.6406660823840085E-3</c:v>
                </c:pt>
                <c:pt idx="155">
                  <c:v>1.3239187996469504E-2</c:v>
                </c:pt>
                <c:pt idx="156">
                  <c:v>1.8584070796460184E-2</c:v>
                </c:pt>
                <c:pt idx="157">
                  <c:v>1.5817223198594021E-2</c:v>
                </c:pt>
                <c:pt idx="158">
                  <c:v>1.4035087719298289E-2</c:v>
                </c:pt>
                <c:pt idx="159">
                  <c:v>1.843722563652328E-2</c:v>
                </c:pt>
                <c:pt idx="160">
                  <c:v>1.3949433304272008E-2</c:v>
                </c:pt>
                <c:pt idx="161">
                  <c:v>9.5569070373588971E-3</c:v>
                </c:pt>
                <c:pt idx="162">
                  <c:v>1.8308631211856996E-2</c:v>
                </c:pt>
                <c:pt idx="163">
                  <c:v>1.7436791630339954E-2</c:v>
                </c:pt>
                <c:pt idx="164">
                  <c:v>1.9180470793374038E-2</c:v>
                </c:pt>
                <c:pt idx="165">
                  <c:v>2.443280977312412E-2</c:v>
                </c:pt>
                <c:pt idx="166">
                  <c:v>1.9965277777777679E-2</c:v>
                </c:pt>
                <c:pt idx="167">
                  <c:v>2.3519163763066286E-2</c:v>
                </c:pt>
                <c:pt idx="168">
                  <c:v>2.3457862728062606E-2</c:v>
                </c:pt>
                <c:pt idx="169">
                  <c:v>2.1626297577854725E-2</c:v>
                </c:pt>
                <c:pt idx="170">
                  <c:v>3.2871972318339271E-2</c:v>
                </c:pt>
                <c:pt idx="171">
                  <c:v>3.2758620689655071E-2</c:v>
                </c:pt>
                <c:pt idx="172">
                  <c:v>3.6973344797936347E-2</c:v>
                </c:pt>
                <c:pt idx="173">
                  <c:v>3.0981067125645412E-2</c:v>
                </c:pt>
                <c:pt idx="174">
                  <c:v>2.7397260273972712E-2</c:v>
                </c:pt>
                <c:pt idx="175">
                  <c:v>3.0848329048843048E-2</c:v>
                </c:pt>
                <c:pt idx="176">
                  <c:v>3.1650983746791983E-2</c:v>
                </c:pt>
                <c:pt idx="177">
                  <c:v>2.8960817717206044E-2</c:v>
                </c:pt>
                <c:pt idx="178">
                  <c:v>2.8936170212765955E-2</c:v>
                </c:pt>
                <c:pt idx="179">
                  <c:v>2.297872340425533E-2</c:v>
                </c:pt>
                <c:pt idx="180">
                  <c:v>2.4617996604414216E-2</c:v>
                </c:pt>
                <c:pt idx="181">
                  <c:v>2.6248941574936513E-2</c:v>
                </c:pt>
                <c:pt idx="182">
                  <c:v>1.9262981574539317E-2</c:v>
                </c:pt>
                <c:pt idx="183">
                  <c:v>2.0033388981636202E-2</c:v>
                </c:pt>
                <c:pt idx="184">
                  <c:v>1.2437810945273631E-2</c:v>
                </c:pt>
                <c:pt idx="185">
                  <c:v>1.5025041736226985E-2</c:v>
                </c:pt>
                <c:pt idx="186">
                  <c:v>1.2499999999999956E-2</c:v>
                </c:pt>
                <c:pt idx="187">
                  <c:v>1.2468827930174564E-2</c:v>
                </c:pt>
                <c:pt idx="188">
                  <c:v>1.1608623548922115E-2</c:v>
                </c:pt>
                <c:pt idx="189">
                  <c:v>1.1589403973510048E-2</c:v>
                </c:pt>
                <c:pt idx="190">
                  <c:v>8.2712985938793171E-3</c:v>
                </c:pt>
                <c:pt idx="191">
                  <c:v>8.3194675540765317E-3</c:v>
                </c:pt>
                <c:pt idx="192">
                  <c:v>4.9710024855011969E-3</c:v>
                </c:pt>
                <c:pt idx="193">
                  <c:v>1.2376237623762387E-2</c:v>
                </c:pt>
                <c:pt idx="194">
                  <c:v>9.8603122432210366E-3</c:v>
                </c:pt>
                <c:pt idx="195">
                  <c:v>4.0916530278232166E-3</c:v>
                </c:pt>
                <c:pt idx="196">
                  <c:v>7.3710073710073765E-3</c:v>
                </c:pt>
                <c:pt idx="197">
                  <c:v>1.1513157894736947E-2</c:v>
                </c:pt>
                <c:pt idx="198">
                  <c:v>1.3168724279835287E-2</c:v>
                </c:pt>
                <c:pt idx="199">
                  <c:v>1.0673234811165777E-2</c:v>
                </c:pt>
                <c:pt idx="200">
                  <c:v>1.06557377049179E-2</c:v>
                </c:pt>
                <c:pt idx="201">
                  <c:v>6.5466448445170577E-3</c:v>
                </c:pt>
                <c:pt idx="202">
                  <c:v>9.023789991796427E-3</c:v>
                </c:pt>
                <c:pt idx="203">
                  <c:v>1.2376237623762387E-2</c:v>
                </c:pt>
                <c:pt idx="204">
                  <c:v>1.483924154987637E-2</c:v>
                </c:pt>
                <c:pt idx="205">
                  <c:v>1.140994295028519E-2</c:v>
                </c:pt>
                <c:pt idx="206">
                  <c:v>1.5459723352318822E-2</c:v>
                </c:pt>
                <c:pt idx="207">
                  <c:v>2.0374898125509411E-2</c:v>
                </c:pt>
                <c:pt idx="208">
                  <c:v>2.2764227642276369E-2</c:v>
                </c:pt>
                <c:pt idx="209">
                  <c:v>2.3577235772357819E-2</c:v>
                </c:pt>
                <c:pt idx="210">
                  <c:v>2.1121039805036546E-2</c:v>
                </c:pt>
                <c:pt idx="211">
                  <c:v>2.1121039805036546E-2</c:v>
                </c:pt>
                <c:pt idx="212">
                  <c:v>2.0275750202757514E-2</c:v>
                </c:pt>
                <c:pt idx="213">
                  <c:v>2.3577235772357819E-2</c:v>
                </c:pt>
                <c:pt idx="214">
                  <c:v>1.9512195121951237E-2</c:v>
                </c:pt>
                <c:pt idx="215">
                  <c:v>1.4669926650366705E-2</c:v>
                </c:pt>
                <c:pt idx="216">
                  <c:v>9.7481722177092944E-3</c:v>
                </c:pt>
                <c:pt idx="217">
                  <c:v>1.0475423045930743E-2</c:v>
                </c:pt>
                <c:pt idx="218">
                  <c:v>1.2019230769230838E-2</c:v>
                </c:pt>
                <c:pt idx="219">
                  <c:v>7.9872204472843933E-3</c:v>
                </c:pt>
                <c:pt idx="220">
                  <c:v>8.7440381558028246E-3</c:v>
                </c:pt>
                <c:pt idx="221">
                  <c:v>1.0325655281969714E-2</c:v>
                </c:pt>
                <c:pt idx="222">
                  <c:v>1.2728719172633296E-2</c:v>
                </c:pt>
                <c:pt idx="223">
                  <c:v>1.2728719172633296E-2</c:v>
                </c:pt>
                <c:pt idx="224">
                  <c:v>1.0333863275039823E-2</c:v>
                </c:pt>
                <c:pt idx="225">
                  <c:v>1.0325655281969714E-2</c:v>
                </c:pt>
                <c:pt idx="226">
                  <c:v>1.3556618819776656E-2</c:v>
                </c:pt>
                <c:pt idx="227">
                  <c:v>1.6064257028112428E-2</c:v>
                </c:pt>
                <c:pt idx="228">
                  <c:v>2.011263073209979E-2</c:v>
                </c:pt>
                <c:pt idx="229">
                  <c:v>1.3556618819776656E-2</c:v>
                </c:pt>
                <c:pt idx="230">
                  <c:v>1.2668250197941378E-2</c:v>
                </c:pt>
                <c:pt idx="231">
                  <c:v>1.6640253565768592E-2</c:v>
                </c:pt>
                <c:pt idx="232">
                  <c:v>1.4972419227738509E-2</c:v>
                </c:pt>
                <c:pt idx="233">
                  <c:v>1.4937106918238907E-2</c:v>
                </c:pt>
                <c:pt idx="234">
                  <c:v>1.256873527101332E-2</c:v>
                </c:pt>
                <c:pt idx="235">
                  <c:v>1.09976433621366E-2</c:v>
                </c:pt>
                <c:pt idx="236">
                  <c:v>1.3375295043273061E-2</c:v>
                </c:pt>
                <c:pt idx="237">
                  <c:v>1.4937106918238907E-2</c:v>
                </c:pt>
                <c:pt idx="238">
                  <c:v>1.1801730920534936E-2</c:v>
                </c:pt>
                <c:pt idx="239">
                  <c:v>1.5019762845849938E-2</c:v>
                </c:pt>
                <c:pt idx="240">
                  <c:v>2.1293375394321856E-2</c:v>
                </c:pt>
                <c:pt idx="241">
                  <c:v>2.0456333595594067E-2</c:v>
                </c:pt>
                <c:pt idx="242">
                  <c:v>1.5637216575449475E-2</c:v>
                </c:pt>
                <c:pt idx="243">
                  <c:v>1.6367887763055311E-2</c:v>
                </c:pt>
                <c:pt idx="244">
                  <c:v>1.3198757763975166E-2</c:v>
                </c:pt>
                <c:pt idx="245">
                  <c:v>1.0069713400464808E-2</c:v>
                </c:pt>
                <c:pt idx="246">
                  <c:v>1.1636927851047307E-2</c:v>
                </c:pt>
                <c:pt idx="247">
                  <c:v>1.3986013986014179E-2</c:v>
                </c:pt>
                <c:pt idx="248">
                  <c:v>1.552795031055898E-2</c:v>
                </c:pt>
                <c:pt idx="249">
                  <c:v>1.3942680092951187E-2</c:v>
                </c:pt>
                <c:pt idx="250">
                  <c:v>2.0995334370140117E-2</c:v>
                </c:pt>
                <c:pt idx="251">
                  <c:v>1.8691588785046731E-2</c:v>
                </c:pt>
                <c:pt idx="252">
                  <c:v>1.698841698841691E-2</c:v>
                </c:pt>
                <c:pt idx="253">
                  <c:v>2.1588280647648617E-2</c:v>
                </c:pt>
                <c:pt idx="254">
                  <c:v>2.3094688221708903E-2</c:v>
                </c:pt>
                <c:pt idx="255">
                  <c:v>2.223926380368102E-2</c:v>
                </c:pt>
                <c:pt idx="256">
                  <c:v>2.2222222222222365E-2</c:v>
                </c:pt>
                <c:pt idx="257">
                  <c:v>2.4539877300613355E-2</c:v>
                </c:pt>
                <c:pt idx="258">
                  <c:v>2.9907975460122804E-2</c:v>
                </c:pt>
                <c:pt idx="259">
                  <c:v>2.8352490421455823E-2</c:v>
                </c:pt>
                <c:pt idx="260">
                  <c:v>2.2171253822629744E-2</c:v>
                </c:pt>
                <c:pt idx="261">
                  <c:v>2.4446142093200729E-2</c:v>
                </c:pt>
                <c:pt idx="262">
                  <c:v>1.6755521706016685E-2</c:v>
                </c:pt>
                <c:pt idx="263">
                  <c:v>1.9877675840978437E-2</c:v>
                </c:pt>
                <c:pt idx="264">
                  <c:v>1.4426727410782103E-2</c:v>
                </c:pt>
                <c:pt idx="265">
                  <c:v>1.5094339622641506E-2</c:v>
                </c:pt>
                <c:pt idx="266">
                  <c:v>1.8811136192625977E-2</c:v>
                </c:pt>
                <c:pt idx="267">
                  <c:v>2.0255063765941328E-2</c:v>
                </c:pt>
                <c:pt idx="268">
                  <c:v>2.398800599700146E-2</c:v>
                </c:pt>
                <c:pt idx="269">
                  <c:v>2.0209580838323582E-2</c:v>
                </c:pt>
                <c:pt idx="270">
                  <c:v>2.010424422933732E-2</c:v>
                </c:pt>
                <c:pt idx="271">
                  <c:v>1.9374068554396606E-2</c:v>
                </c:pt>
                <c:pt idx="272">
                  <c:v>1.8698578908002972E-2</c:v>
                </c:pt>
                <c:pt idx="273">
                  <c:v>1.8642803877703118E-2</c:v>
                </c:pt>
                <c:pt idx="274">
                  <c:v>2.1722846441947663E-2</c:v>
                </c:pt>
                <c:pt idx="275">
                  <c:v>2.2488755622188883E-2</c:v>
                </c:pt>
                <c:pt idx="276">
                  <c:v>2.3952095808383422E-2</c:v>
                </c:pt>
                <c:pt idx="277">
                  <c:v>2.1561338289962872E-2</c:v>
                </c:pt>
                <c:pt idx="278">
                  <c:v>8.8626292466764678E-3</c:v>
                </c:pt>
                <c:pt idx="279">
                  <c:v>-2.2058823529412797E-3</c:v>
                </c:pt>
                <c:pt idx="280">
                  <c:v>-3.6603221083455484E-3</c:v>
                </c:pt>
                <c:pt idx="281">
                  <c:v>6.6030814380042546E-3</c:v>
                </c:pt>
                <c:pt idx="282">
                  <c:v>1.4598540145984717E-3</c:v>
                </c:pt>
                <c:pt idx="283">
                  <c:v>1.4619883040933868E-3</c:v>
                </c:pt>
                <c:pt idx="284">
                  <c:v>5.1395007342145416E-3</c:v>
                </c:pt>
                <c:pt idx="285">
                  <c:v>6.5885797950220315E-3</c:v>
                </c:pt>
                <c:pt idx="286">
                  <c:v>9.5307917888560745E-3</c:v>
                </c:pt>
                <c:pt idx="287">
                  <c:v>7.3313782991202281E-3</c:v>
                </c:pt>
                <c:pt idx="288">
                  <c:v>1.0233918128654818E-2</c:v>
                </c:pt>
                <c:pt idx="289">
                  <c:v>1.0917030567685559E-2</c:v>
                </c:pt>
                <c:pt idx="290">
                  <c:v>2.196193265007329E-2</c:v>
                </c:pt>
                <c:pt idx="291">
                  <c:v>3.3898305084745894E-2</c:v>
                </c:pt>
                <c:pt idx="292">
                  <c:v>3.6002939015429947E-2</c:v>
                </c:pt>
                <c:pt idx="293">
                  <c:v>3.0612244897959329E-2</c:v>
                </c:pt>
                <c:pt idx="294">
                  <c:v>3.7172011661807725E-2</c:v>
                </c:pt>
                <c:pt idx="295">
                  <c:v>4.0875912408758985E-2</c:v>
                </c:pt>
                <c:pt idx="296">
                  <c:v>4.3827611395178989E-2</c:v>
                </c:pt>
                <c:pt idx="297">
                  <c:v>4.6545454545454668E-2</c:v>
                </c:pt>
                <c:pt idx="298">
                  <c:v>4.7204066811910028E-2</c:v>
                </c:pt>
                <c:pt idx="299">
                  <c:v>4.8034934497816595E-2</c:v>
                </c:pt>
                <c:pt idx="300">
                  <c:v>5.137481910274988E-2</c:v>
                </c:pt>
                <c:pt idx="301">
                  <c:v>5.6875449964002955E-2</c:v>
                </c:pt>
                <c:pt idx="302">
                  <c:v>6.6618911174785245E-2</c:v>
                </c:pt>
                <c:pt idx="303">
                  <c:v>6.7712045616536098E-2</c:v>
                </c:pt>
                <c:pt idx="304">
                  <c:v>7.7304964539007148E-2</c:v>
                </c:pt>
                <c:pt idx="305">
                  <c:v>8.1329561527581307E-2</c:v>
                </c:pt>
                <c:pt idx="306">
                  <c:v>7.5895994378074372E-2</c:v>
                </c:pt>
                <c:pt idx="307">
                  <c:v>7.0126227208976211E-2</c:v>
                </c:pt>
                <c:pt idx="308">
                  <c:v>6.8579426172148183E-2</c:v>
                </c:pt>
                <c:pt idx="309">
                  <c:v>6.8797776233495478E-2</c:v>
                </c:pt>
                <c:pt idx="310">
                  <c:v>6.7961165048543881E-2</c:v>
                </c:pt>
                <c:pt idx="311">
                  <c:v>6.3194444444444331E-2</c:v>
                </c:pt>
              </c:numCache>
            </c:numRef>
          </c:val>
          <c:smooth val="0"/>
          <c:extLst>
            <c:ext xmlns:c16="http://schemas.microsoft.com/office/drawing/2014/chart" uri="{C3380CC4-5D6E-409C-BE32-E72D297353CC}">
              <c16:uniqueId val="{00000000-90C0-484F-855A-603E4D9E0ED6}"/>
            </c:ext>
          </c:extLst>
        </c:ser>
        <c:ser>
          <c:idx val="2"/>
          <c:order val="1"/>
          <c:tx>
            <c:strRef>
              <c:f>[1]Feuil1!$D$2</c:f>
              <c:strCache>
                <c:ptCount val="1"/>
                <c:pt idx="0">
                  <c:v>2 années</c:v>
                </c:pt>
              </c:strCache>
            </c:strRef>
          </c:tx>
          <c:spPr>
            <a:ln w="28575" cap="rnd">
              <a:solidFill>
                <a:srgbClr val="00C3DE"/>
              </a:solidFill>
              <a:round/>
            </a:ln>
            <a:effectLst/>
          </c:spPr>
          <c:marker>
            <c:symbol val="none"/>
          </c:marker>
          <c:cat>
            <c:numRef>
              <c:f>[1]Feuil1!$A$27:$A$338</c:f>
              <c:numCache>
                <c:formatCode>General</c:formatCode>
                <c:ptCount val="312"/>
                <c:pt idx="0">
                  <c:v>35431</c:v>
                </c:pt>
                <c:pt idx="1">
                  <c:v>35462</c:v>
                </c:pt>
                <c:pt idx="2">
                  <c:v>35490</c:v>
                </c:pt>
                <c:pt idx="3">
                  <c:v>35521</c:v>
                </c:pt>
                <c:pt idx="4">
                  <c:v>35551</c:v>
                </c:pt>
                <c:pt idx="5">
                  <c:v>35582</c:v>
                </c:pt>
                <c:pt idx="6">
                  <c:v>35612</c:v>
                </c:pt>
                <c:pt idx="7">
                  <c:v>35643</c:v>
                </c:pt>
                <c:pt idx="8">
                  <c:v>35674</c:v>
                </c:pt>
                <c:pt idx="9">
                  <c:v>35704</c:v>
                </c:pt>
                <c:pt idx="10">
                  <c:v>35735</c:v>
                </c:pt>
                <c:pt idx="11">
                  <c:v>35765</c:v>
                </c:pt>
                <c:pt idx="12">
                  <c:v>35796</c:v>
                </c:pt>
                <c:pt idx="13">
                  <c:v>35827</c:v>
                </c:pt>
                <c:pt idx="14">
                  <c:v>35855</c:v>
                </c:pt>
                <c:pt idx="15">
                  <c:v>35886</c:v>
                </c:pt>
                <c:pt idx="16">
                  <c:v>35916</c:v>
                </c:pt>
                <c:pt idx="17">
                  <c:v>35947</c:v>
                </c:pt>
                <c:pt idx="18">
                  <c:v>35977</c:v>
                </c:pt>
                <c:pt idx="19">
                  <c:v>36008</c:v>
                </c:pt>
                <c:pt idx="20">
                  <c:v>36039</c:v>
                </c:pt>
                <c:pt idx="21">
                  <c:v>36069</c:v>
                </c:pt>
                <c:pt idx="22">
                  <c:v>36100</c:v>
                </c:pt>
                <c:pt idx="23">
                  <c:v>36130</c:v>
                </c:pt>
                <c:pt idx="24">
                  <c:v>36161</c:v>
                </c:pt>
                <c:pt idx="25">
                  <c:v>36192</c:v>
                </c:pt>
                <c:pt idx="26">
                  <c:v>36220</c:v>
                </c:pt>
                <c:pt idx="27">
                  <c:v>36251</c:v>
                </c:pt>
                <c:pt idx="28">
                  <c:v>36281</c:v>
                </c:pt>
                <c:pt idx="29">
                  <c:v>36312</c:v>
                </c:pt>
                <c:pt idx="30">
                  <c:v>36342</c:v>
                </c:pt>
                <c:pt idx="31">
                  <c:v>36373</c:v>
                </c:pt>
                <c:pt idx="32">
                  <c:v>36404</c:v>
                </c:pt>
                <c:pt idx="33">
                  <c:v>36434</c:v>
                </c:pt>
                <c:pt idx="34">
                  <c:v>36465</c:v>
                </c:pt>
                <c:pt idx="35">
                  <c:v>36495</c:v>
                </c:pt>
                <c:pt idx="36">
                  <c:v>36526</c:v>
                </c:pt>
                <c:pt idx="37">
                  <c:v>36557</c:v>
                </c:pt>
                <c:pt idx="38">
                  <c:v>36586</c:v>
                </c:pt>
                <c:pt idx="39">
                  <c:v>36617</c:v>
                </c:pt>
                <c:pt idx="40">
                  <c:v>36647</c:v>
                </c:pt>
                <c:pt idx="41">
                  <c:v>36678</c:v>
                </c:pt>
                <c:pt idx="42">
                  <c:v>36708</c:v>
                </c:pt>
                <c:pt idx="43">
                  <c:v>36739</c:v>
                </c:pt>
                <c:pt idx="44">
                  <c:v>36770</c:v>
                </c:pt>
                <c:pt idx="45">
                  <c:v>36800</c:v>
                </c:pt>
                <c:pt idx="46">
                  <c:v>36831</c:v>
                </c:pt>
                <c:pt idx="47">
                  <c:v>36861</c:v>
                </c:pt>
                <c:pt idx="48">
                  <c:v>36892</c:v>
                </c:pt>
                <c:pt idx="49">
                  <c:v>36923</c:v>
                </c:pt>
                <c:pt idx="50">
                  <c:v>36951</c:v>
                </c:pt>
                <c:pt idx="51">
                  <c:v>36982</c:v>
                </c:pt>
                <c:pt idx="52">
                  <c:v>37012</c:v>
                </c:pt>
                <c:pt idx="53">
                  <c:v>37043</c:v>
                </c:pt>
                <c:pt idx="54">
                  <c:v>37073</c:v>
                </c:pt>
                <c:pt idx="55">
                  <c:v>37104</c:v>
                </c:pt>
                <c:pt idx="56">
                  <c:v>37135</c:v>
                </c:pt>
                <c:pt idx="57">
                  <c:v>37165</c:v>
                </c:pt>
                <c:pt idx="58">
                  <c:v>37196</c:v>
                </c:pt>
                <c:pt idx="59">
                  <c:v>37226</c:v>
                </c:pt>
                <c:pt idx="60">
                  <c:v>37257</c:v>
                </c:pt>
                <c:pt idx="61">
                  <c:v>37288</c:v>
                </c:pt>
                <c:pt idx="62">
                  <c:v>37316</c:v>
                </c:pt>
                <c:pt idx="63">
                  <c:v>37347</c:v>
                </c:pt>
                <c:pt idx="64">
                  <c:v>37377</c:v>
                </c:pt>
                <c:pt idx="65">
                  <c:v>37408</c:v>
                </c:pt>
                <c:pt idx="66">
                  <c:v>37438</c:v>
                </c:pt>
                <c:pt idx="67">
                  <c:v>37469</c:v>
                </c:pt>
                <c:pt idx="68">
                  <c:v>37500</c:v>
                </c:pt>
                <c:pt idx="69">
                  <c:v>37530</c:v>
                </c:pt>
                <c:pt idx="70">
                  <c:v>37561</c:v>
                </c:pt>
                <c:pt idx="71">
                  <c:v>37591</c:v>
                </c:pt>
                <c:pt idx="72">
                  <c:v>37622</c:v>
                </c:pt>
                <c:pt idx="73">
                  <c:v>37653</c:v>
                </c:pt>
                <c:pt idx="74">
                  <c:v>37681</c:v>
                </c:pt>
                <c:pt idx="75">
                  <c:v>37712</c:v>
                </c:pt>
                <c:pt idx="76">
                  <c:v>37742</c:v>
                </c:pt>
                <c:pt idx="77">
                  <c:v>37773</c:v>
                </c:pt>
                <c:pt idx="78">
                  <c:v>37803</c:v>
                </c:pt>
                <c:pt idx="79">
                  <c:v>37834</c:v>
                </c:pt>
                <c:pt idx="80">
                  <c:v>37865</c:v>
                </c:pt>
                <c:pt idx="81">
                  <c:v>37895</c:v>
                </c:pt>
                <c:pt idx="82">
                  <c:v>37926</c:v>
                </c:pt>
                <c:pt idx="83">
                  <c:v>37956</c:v>
                </c:pt>
                <c:pt idx="84">
                  <c:v>37987</c:v>
                </c:pt>
                <c:pt idx="85">
                  <c:v>38018</c:v>
                </c:pt>
                <c:pt idx="86">
                  <c:v>38047</c:v>
                </c:pt>
                <c:pt idx="87">
                  <c:v>38078</c:v>
                </c:pt>
                <c:pt idx="88">
                  <c:v>38108</c:v>
                </c:pt>
                <c:pt idx="89">
                  <c:v>38139</c:v>
                </c:pt>
                <c:pt idx="90">
                  <c:v>38169</c:v>
                </c:pt>
                <c:pt idx="91">
                  <c:v>38200</c:v>
                </c:pt>
                <c:pt idx="92">
                  <c:v>38231</c:v>
                </c:pt>
                <c:pt idx="93">
                  <c:v>38261</c:v>
                </c:pt>
                <c:pt idx="94">
                  <c:v>38292</c:v>
                </c:pt>
                <c:pt idx="95">
                  <c:v>38322</c:v>
                </c:pt>
                <c:pt idx="96">
                  <c:v>38353</c:v>
                </c:pt>
                <c:pt idx="97">
                  <c:v>38384</c:v>
                </c:pt>
                <c:pt idx="98">
                  <c:v>38412</c:v>
                </c:pt>
                <c:pt idx="99">
                  <c:v>38443</c:v>
                </c:pt>
                <c:pt idx="100">
                  <c:v>38473</c:v>
                </c:pt>
                <c:pt idx="101">
                  <c:v>38504</c:v>
                </c:pt>
                <c:pt idx="102">
                  <c:v>38534</c:v>
                </c:pt>
                <c:pt idx="103">
                  <c:v>38565</c:v>
                </c:pt>
                <c:pt idx="104">
                  <c:v>38596</c:v>
                </c:pt>
                <c:pt idx="105">
                  <c:v>38626</c:v>
                </c:pt>
                <c:pt idx="106">
                  <c:v>38657</c:v>
                </c:pt>
                <c:pt idx="107">
                  <c:v>38687</c:v>
                </c:pt>
                <c:pt idx="108">
                  <c:v>38718</c:v>
                </c:pt>
                <c:pt idx="109">
                  <c:v>38749</c:v>
                </c:pt>
                <c:pt idx="110">
                  <c:v>38777</c:v>
                </c:pt>
                <c:pt idx="111">
                  <c:v>38808</c:v>
                </c:pt>
                <c:pt idx="112">
                  <c:v>38838</c:v>
                </c:pt>
                <c:pt idx="113">
                  <c:v>38869</c:v>
                </c:pt>
                <c:pt idx="114">
                  <c:v>38899</c:v>
                </c:pt>
                <c:pt idx="115">
                  <c:v>38930</c:v>
                </c:pt>
                <c:pt idx="116">
                  <c:v>38961</c:v>
                </c:pt>
                <c:pt idx="117">
                  <c:v>38991</c:v>
                </c:pt>
                <c:pt idx="118">
                  <c:v>39022</c:v>
                </c:pt>
                <c:pt idx="119">
                  <c:v>39052</c:v>
                </c:pt>
                <c:pt idx="120">
                  <c:v>39083</c:v>
                </c:pt>
                <c:pt idx="121">
                  <c:v>39114</c:v>
                </c:pt>
                <c:pt idx="122">
                  <c:v>39142</c:v>
                </c:pt>
                <c:pt idx="123">
                  <c:v>39173</c:v>
                </c:pt>
                <c:pt idx="124">
                  <c:v>39203</c:v>
                </c:pt>
                <c:pt idx="125">
                  <c:v>39234</c:v>
                </c:pt>
                <c:pt idx="126">
                  <c:v>39264</c:v>
                </c:pt>
                <c:pt idx="127">
                  <c:v>39295</c:v>
                </c:pt>
                <c:pt idx="128">
                  <c:v>39326</c:v>
                </c:pt>
                <c:pt idx="129">
                  <c:v>39356</c:v>
                </c:pt>
                <c:pt idx="130">
                  <c:v>39387</c:v>
                </c:pt>
                <c:pt idx="131">
                  <c:v>39417</c:v>
                </c:pt>
                <c:pt idx="132">
                  <c:v>39448</c:v>
                </c:pt>
                <c:pt idx="133">
                  <c:v>39479</c:v>
                </c:pt>
                <c:pt idx="134">
                  <c:v>39508</c:v>
                </c:pt>
                <c:pt idx="135">
                  <c:v>39539</c:v>
                </c:pt>
                <c:pt idx="136">
                  <c:v>39569</c:v>
                </c:pt>
                <c:pt idx="137">
                  <c:v>39600</c:v>
                </c:pt>
                <c:pt idx="138">
                  <c:v>39630</c:v>
                </c:pt>
                <c:pt idx="139">
                  <c:v>39661</c:v>
                </c:pt>
                <c:pt idx="140">
                  <c:v>39692</c:v>
                </c:pt>
                <c:pt idx="141">
                  <c:v>39722</c:v>
                </c:pt>
                <c:pt idx="142">
                  <c:v>39753</c:v>
                </c:pt>
                <c:pt idx="143">
                  <c:v>39783</c:v>
                </c:pt>
                <c:pt idx="144">
                  <c:v>39814</c:v>
                </c:pt>
                <c:pt idx="145">
                  <c:v>39845</c:v>
                </c:pt>
                <c:pt idx="146">
                  <c:v>39873</c:v>
                </c:pt>
                <c:pt idx="147">
                  <c:v>39904</c:v>
                </c:pt>
                <c:pt idx="148">
                  <c:v>39934</c:v>
                </c:pt>
                <c:pt idx="149">
                  <c:v>39965</c:v>
                </c:pt>
                <c:pt idx="150">
                  <c:v>39995</c:v>
                </c:pt>
                <c:pt idx="151">
                  <c:v>40026</c:v>
                </c:pt>
                <c:pt idx="152">
                  <c:v>40057</c:v>
                </c:pt>
                <c:pt idx="153">
                  <c:v>40087</c:v>
                </c:pt>
                <c:pt idx="154">
                  <c:v>40118</c:v>
                </c:pt>
                <c:pt idx="155">
                  <c:v>40148</c:v>
                </c:pt>
                <c:pt idx="156">
                  <c:v>40179</c:v>
                </c:pt>
                <c:pt idx="157">
                  <c:v>40210</c:v>
                </c:pt>
                <c:pt idx="158">
                  <c:v>40238</c:v>
                </c:pt>
                <c:pt idx="159">
                  <c:v>40269</c:v>
                </c:pt>
                <c:pt idx="160">
                  <c:v>40299</c:v>
                </c:pt>
                <c:pt idx="161">
                  <c:v>40330</c:v>
                </c:pt>
                <c:pt idx="162">
                  <c:v>40360</c:v>
                </c:pt>
                <c:pt idx="163">
                  <c:v>40391</c:v>
                </c:pt>
                <c:pt idx="164">
                  <c:v>40422</c:v>
                </c:pt>
                <c:pt idx="165">
                  <c:v>40452</c:v>
                </c:pt>
                <c:pt idx="166">
                  <c:v>40483</c:v>
                </c:pt>
                <c:pt idx="167">
                  <c:v>40513</c:v>
                </c:pt>
                <c:pt idx="168">
                  <c:v>40544</c:v>
                </c:pt>
                <c:pt idx="169">
                  <c:v>40575</c:v>
                </c:pt>
                <c:pt idx="170">
                  <c:v>40603</c:v>
                </c:pt>
                <c:pt idx="171">
                  <c:v>40634</c:v>
                </c:pt>
                <c:pt idx="172">
                  <c:v>40664</c:v>
                </c:pt>
                <c:pt idx="173">
                  <c:v>40695</c:v>
                </c:pt>
                <c:pt idx="174">
                  <c:v>40725</c:v>
                </c:pt>
                <c:pt idx="175">
                  <c:v>40756</c:v>
                </c:pt>
                <c:pt idx="176">
                  <c:v>40787</c:v>
                </c:pt>
                <c:pt idx="177">
                  <c:v>40817</c:v>
                </c:pt>
                <c:pt idx="178">
                  <c:v>40848</c:v>
                </c:pt>
                <c:pt idx="179">
                  <c:v>40878</c:v>
                </c:pt>
                <c:pt idx="180">
                  <c:v>40909</c:v>
                </c:pt>
                <c:pt idx="181">
                  <c:v>40940</c:v>
                </c:pt>
                <c:pt idx="182">
                  <c:v>40969</c:v>
                </c:pt>
                <c:pt idx="183">
                  <c:v>41000</c:v>
                </c:pt>
                <c:pt idx="184">
                  <c:v>41030</c:v>
                </c:pt>
                <c:pt idx="185">
                  <c:v>41061</c:v>
                </c:pt>
                <c:pt idx="186">
                  <c:v>41091</c:v>
                </c:pt>
                <c:pt idx="187">
                  <c:v>41122</c:v>
                </c:pt>
                <c:pt idx="188">
                  <c:v>41153</c:v>
                </c:pt>
                <c:pt idx="189">
                  <c:v>41183</c:v>
                </c:pt>
                <c:pt idx="190">
                  <c:v>41214</c:v>
                </c:pt>
                <c:pt idx="191">
                  <c:v>41244</c:v>
                </c:pt>
                <c:pt idx="192">
                  <c:v>41275</c:v>
                </c:pt>
                <c:pt idx="193">
                  <c:v>41306</c:v>
                </c:pt>
                <c:pt idx="194">
                  <c:v>41334</c:v>
                </c:pt>
                <c:pt idx="195">
                  <c:v>41365</c:v>
                </c:pt>
                <c:pt idx="196">
                  <c:v>41395</c:v>
                </c:pt>
                <c:pt idx="197">
                  <c:v>41426</c:v>
                </c:pt>
                <c:pt idx="198">
                  <c:v>41456</c:v>
                </c:pt>
                <c:pt idx="199">
                  <c:v>41487</c:v>
                </c:pt>
                <c:pt idx="200">
                  <c:v>41518</c:v>
                </c:pt>
                <c:pt idx="201">
                  <c:v>41548</c:v>
                </c:pt>
                <c:pt idx="202">
                  <c:v>41579</c:v>
                </c:pt>
                <c:pt idx="203">
                  <c:v>41609</c:v>
                </c:pt>
                <c:pt idx="204">
                  <c:v>41640</c:v>
                </c:pt>
                <c:pt idx="205">
                  <c:v>41671</c:v>
                </c:pt>
                <c:pt idx="206">
                  <c:v>41699</c:v>
                </c:pt>
                <c:pt idx="207">
                  <c:v>41730</c:v>
                </c:pt>
                <c:pt idx="208">
                  <c:v>41760</c:v>
                </c:pt>
                <c:pt idx="209">
                  <c:v>41791</c:v>
                </c:pt>
                <c:pt idx="210">
                  <c:v>41821</c:v>
                </c:pt>
                <c:pt idx="211">
                  <c:v>41852</c:v>
                </c:pt>
                <c:pt idx="212">
                  <c:v>41883</c:v>
                </c:pt>
                <c:pt idx="213">
                  <c:v>41913</c:v>
                </c:pt>
                <c:pt idx="214">
                  <c:v>41944</c:v>
                </c:pt>
                <c:pt idx="215">
                  <c:v>41974</c:v>
                </c:pt>
                <c:pt idx="216">
                  <c:v>42005</c:v>
                </c:pt>
                <c:pt idx="217">
                  <c:v>42036</c:v>
                </c:pt>
                <c:pt idx="218">
                  <c:v>42064</c:v>
                </c:pt>
                <c:pt idx="219">
                  <c:v>42095</c:v>
                </c:pt>
                <c:pt idx="220">
                  <c:v>42125</c:v>
                </c:pt>
                <c:pt idx="221">
                  <c:v>42156</c:v>
                </c:pt>
                <c:pt idx="222">
                  <c:v>42186</c:v>
                </c:pt>
                <c:pt idx="223">
                  <c:v>42217</c:v>
                </c:pt>
                <c:pt idx="224">
                  <c:v>42248</c:v>
                </c:pt>
                <c:pt idx="225">
                  <c:v>42278</c:v>
                </c:pt>
                <c:pt idx="226">
                  <c:v>42309</c:v>
                </c:pt>
                <c:pt idx="227">
                  <c:v>42339</c:v>
                </c:pt>
                <c:pt idx="228">
                  <c:v>42370</c:v>
                </c:pt>
                <c:pt idx="229">
                  <c:v>42401</c:v>
                </c:pt>
                <c:pt idx="230">
                  <c:v>42430</c:v>
                </c:pt>
                <c:pt idx="231">
                  <c:v>42461</c:v>
                </c:pt>
                <c:pt idx="232">
                  <c:v>42491</c:v>
                </c:pt>
                <c:pt idx="233">
                  <c:v>42522</c:v>
                </c:pt>
                <c:pt idx="234">
                  <c:v>42552</c:v>
                </c:pt>
                <c:pt idx="235">
                  <c:v>42583</c:v>
                </c:pt>
                <c:pt idx="236">
                  <c:v>42614</c:v>
                </c:pt>
                <c:pt idx="237">
                  <c:v>42644</c:v>
                </c:pt>
                <c:pt idx="238">
                  <c:v>42675</c:v>
                </c:pt>
                <c:pt idx="239">
                  <c:v>42705</c:v>
                </c:pt>
                <c:pt idx="240">
                  <c:v>42736</c:v>
                </c:pt>
                <c:pt idx="241">
                  <c:v>42767</c:v>
                </c:pt>
                <c:pt idx="242">
                  <c:v>42795</c:v>
                </c:pt>
                <c:pt idx="243">
                  <c:v>42826</c:v>
                </c:pt>
                <c:pt idx="244">
                  <c:v>42856</c:v>
                </c:pt>
                <c:pt idx="245">
                  <c:v>42887</c:v>
                </c:pt>
                <c:pt idx="246">
                  <c:v>42917</c:v>
                </c:pt>
                <c:pt idx="247">
                  <c:v>42948</c:v>
                </c:pt>
                <c:pt idx="248">
                  <c:v>42979</c:v>
                </c:pt>
                <c:pt idx="249">
                  <c:v>43009</c:v>
                </c:pt>
                <c:pt idx="250">
                  <c:v>43040</c:v>
                </c:pt>
                <c:pt idx="251">
                  <c:v>43070</c:v>
                </c:pt>
                <c:pt idx="252">
                  <c:v>43101</c:v>
                </c:pt>
                <c:pt idx="253">
                  <c:v>43132</c:v>
                </c:pt>
                <c:pt idx="254">
                  <c:v>43160</c:v>
                </c:pt>
                <c:pt idx="255">
                  <c:v>43191</c:v>
                </c:pt>
                <c:pt idx="256">
                  <c:v>43221</c:v>
                </c:pt>
                <c:pt idx="257">
                  <c:v>43252</c:v>
                </c:pt>
                <c:pt idx="258">
                  <c:v>43282</c:v>
                </c:pt>
                <c:pt idx="259">
                  <c:v>43313</c:v>
                </c:pt>
                <c:pt idx="260">
                  <c:v>43344</c:v>
                </c:pt>
                <c:pt idx="261">
                  <c:v>43374</c:v>
                </c:pt>
                <c:pt idx="262">
                  <c:v>43405</c:v>
                </c:pt>
                <c:pt idx="263">
                  <c:v>43435</c:v>
                </c:pt>
                <c:pt idx="264">
                  <c:v>43466</c:v>
                </c:pt>
                <c:pt idx="265">
                  <c:v>43497</c:v>
                </c:pt>
                <c:pt idx="266">
                  <c:v>43525</c:v>
                </c:pt>
                <c:pt idx="267">
                  <c:v>43556</c:v>
                </c:pt>
                <c:pt idx="268">
                  <c:v>43586</c:v>
                </c:pt>
                <c:pt idx="269">
                  <c:v>43617</c:v>
                </c:pt>
                <c:pt idx="270">
                  <c:v>43647</c:v>
                </c:pt>
                <c:pt idx="271">
                  <c:v>43678</c:v>
                </c:pt>
                <c:pt idx="272">
                  <c:v>43709</c:v>
                </c:pt>
                <c:pt idx="273">
                  <c:v>43739</c:v>
                </c:pt>
                <c:pt idx="274">
                  <c:v>43770</c:v>
                </c:pt>
                <c:pt idx="275">
                  <c:v>43800</c:v>
                </c:pt>
                <c:pt idx="276">
                  <c:v>43831</c:v>
                </c:pt>
                <c:pt idx="277">
                  <c:v>43862</c:v>
                </c:pt>
                <c:pt idx="278">
                  <c:v>43891</c:v>
                </c:pt>
                <c:pt idx="279">
                  <c:v>43922</c:v>
                </c:pt>
                <c:pt idx="280">
                  <c:v>43952</c:v>
                </c:pt>
                <c:pt idx="281">
                  <c:v>43983</c:v>
                </c:pt>
                <c:pt idx="282">
                  <c:v>44013</c:v>
                </c:pt>
                <c:pt idx="283">
                  <c:v>44044</c:v>
                </c:pt>
                <c:pt idx="284">
                  <c:v>44075</c:v>
                </c:pt>
                <c:pt idx="285">
                  <c:v>44105</c:v>
                </c:pt>
                <c:pt idx="286">
                  <c:v>44136</c:v>
                </c:pt>
                <c:pt idx="287">
                  <c:v>44166</c:v>
                </c:pt>
                <c:pt idx="288">
                  <c:v>44197</c:v>
                </c:pt>
                <c:pt idx="289">
                  <c:v>44228</c:v>
                </c:pt>
                <c:pt idx="290">
                  <c:v>44256</c:v>
                </c:pt>
                <c:pt idx="291">
                  <c:v>44287</c:v>
                </c:pt>
                <c:pt idx="292">
                  <c:v>44317</c:v>
                </c:pt>
                <c:pt idx="293">
                  <c:v>44348</c:v>
                </c:pt>
                <c:pt idx="294">
                  <c:v>44378</c:v>
                </c:pt>
                <c:pt idx="295">
                  <c:v>44409</c:v>
                </c:pt>
                <c:pt idx="296">
                  <c:v>44440</c:v>
                </c:pt>
                <c:pt idx="297">
                  <c:v>44470</c:v>
                </c:pt>
                <c:pt idx="298">
                  <c:v>44501</c:v>
                </c:pt>
                <c:pt idx="299">
                  <c:v>44531</c:v>
                </c:pt>
                <c:pt idx="300">
                  <c:v>44562</c:v>
                </c:pt>
                <c:pt idx="301">
                  <c:v>44593</c:v>
                </c:pt>
                <c:pt idx="302">
                  <c:v>44621</c:v>
                </c:pt>
                <c:pt idx="303">
                  <c:v>44652</c:v>
                </c:pt>
                <c:pt idx="304">
                  <c:v>44682</c:v>
                </c:pt>
                <c:pt idx="305">
                  <c:v>44713</c:v>
                </c:pt>
                <c:pt idx="306">
                  <c:v>44743</c:v>
                </c:pt>
                <c:pt idx="307">
                  <c:v>44774</c:v>
                </c:pt>
                <c:pt idx="308">
                  <c:v>44805</c:v>
                </c:pt>
                <c:pt idx="309">
                  <c:v>44835</c:v>
                </c:pt>
                <c:pt idx="310">
                  <c:v>44866</c:v>
                </c:pt>
                <c:pt idx="311">
                  <c:v>44896</c:v>
                </c:pt>
              </c:numCache>
            </c:numRef>
          </c:cat>
          <c:val>
            <c:numRef>
              <c:f>[1]Feuil1!$D$27:$D$338</c:f>
              <c:numCache>
                <c:formatCode>General</c:formatCode>
                <c:ptCount val="312"/>
                <c:pt idx="0">
                  <c:v>1.8874985248838128E-2</c:v>
                </c:pt>
                <c:pt idx="1">
                  <c:v>1.7660151478894326E-2</c:v>
                </c:pt>
                <c:pt idx="2">
                  <c:v>1.7056374900020321E-2</c:v>
                </c:pt>
                <c:pt idx="3">
                  <c:v>1.5311352668304856E-2</c:v>
                </c:pt>
                <c:pt idx="4">
                  <c:v>1.471499557013134E-2</c:v>
                </c:pt>
                <c:pt idx="5">
                  <c:v>1.5838089434171643E-2</c:v>
                </c:pt>
                <c:pt idx="6">
                  <c:v>1.4681756572832549E-2</c:v>
                </c:pt>
                <c:pt idx="7">
                  <c:v>1.63991709955571E-2</c:v>
                </c:pt>
                <c:pt idx="8">
                  <c:v>1.5820191073329326E-2</c:v>
                </c:pt>
                <c:pt idx="9">
                  <c:v>1.63991709955571E-2</c:v>
                </c:pt>
                <c:pt idx="10">
                  <c:v>1.4105068969231915E-2</c:v>
                </c:pt>
                <c:pt idx="11">
                  <c:v>1.4698357278771335E-2</c:v>
                </c:pt>
                <c:pt idx="12">
                  <c:v>1.634371422985903E-2</c:v>
                </c:pt>
                <c:pt idx="13">
                  <c:v>1.6325311902677608E-2</c:v>
                </c:pt>
                <c:pt idx="14">
                  <c:v>1.4582934546726101E-2</c:v>
                </c:pt>
                <c:pt idx="15">
                  <c:v>1.288207678170239E-2</c:v>
                </c:pt>
                <c:pt idx="16">
                  <c:v>1.2838929262305454E-2</c:v>
                </c:pt>
                <c:pt idx="17">
                  <c:v>1.3393453765531138E-2</c:v>
                </c:pt>
                <c:pt idx="18">
                  <c:v>1.3393453765531138E-2</c:v>
                </c:pt>
                <c:pt idx="19">
                  <c:v>1.3393453765531138E-2</c:v>
                </c:pt>
                <c:pt idx="20">
                  <c:v>1.1715880852437577E-2</c:v>
                </c:pt>
                <c:pt idx="21">
                  <c:v>1.2796069828151735E-2</c:v>
                </c:pt>
                <c:pt idx="22">
                  <c:v>1.0535361496019302E-2</c:v>
                </c:pt>
                <c:pt idx="23">
                  <c:v>8.8791975397943812E-3</c:v>
                </c:pt>
                <c:pt idx="24">
                  <c:v>8.8595307754617547E-3</c:v>
                </c:pt>
                <c:pt idx="25">
                  <c:v>8.2897245838831068E-3</c:v>
                </c:pt>
                <c:pt idx="26">
                  <c:v>9.9285391066021855E-3</c:v>
                </c:pt>
                <c:pt idx="27">
                  <c:v>1.2669191470022767E-2</c:v>
                </c:pt>
                <c:pt idx="28">
                  <c:v>1.3201891574281088E-2</c:v>
                </c:pt>
                <c:pt idx="29">
                  <c:v>1.3172905784878619E-2</c:v>
                </c:pt>
                <c:pt idx="30">
                  <c:v>1.4262925364008083E-2</c:v>
                </c:pt>
                <c:pt idx="31">
                  <c:v>1.4791271396887407E-2</c:v>
                </c:pt>
                <c:pt idx="32">
                  <c:v>1.6421459229121638E-2</c:v>
                </c:pt>
                <c:pt idx="33">
                  <c:v>1.6964274466334972E-2</c:v>
                </c:pt>
                <c:pt idx="34">
                  <c:v>1.6982863005276405E-2</c:v>
                </c:pt>
                <c:pt idx="35">
                  <c:v>1.8088613421622046E-2</c:v>
                </c:pt>
                <c:pt idx="36">
                  <c:v>1.4200601600111717E-2</c:v>
                </c:pt>
                <c:pt idx="37">
                  <c:v>1.689032548546443E-2</c:v>
                </c:pt>
                <c:pt idx="38">
                  <c:v>2.0105244134578149E-2</c:v>
                </c:pt>
                <c:pt idx="39">
                  <c:v>1.904933073013626E-2</c:v>
                </c:pt>
                <c:pt idx="40">
                  <c:v>1.9524619157871737E-2</c:v>
                </c:pt>
                <c:pt idx="41">
                  <c:v>2.2182844726185147E-2</c:v>
                </c:pt>
                <c:pt idx="42">
                  <c:v>2.3787108613737118E-2</c:v>
                </c:pt>
                <c:pt idx="43">
                  <c:v>2.3252633448825444E-2</c:v>
                </c:pt>
                <c:pt idx="44">
                  <c:v>2.6512576725408854E-2</c:v>
                </c:pt>
                <c:pt idx="45">
                  <c:v>2.5334113188536289E-2</c:v>
                </c:pt>
                <c:pt idx="46">
                  <c:v>2.6929964914077287E-2</c:v>
                </c:pt>
                <c:pt idx="47">
                  <c:v>2.914803289104384E-2</c:v>
                </c:pt>
                <c:pt idx="48">
                  <c:v>2.5894252052053757E-2</c:v>
                </c:pt>
                <c:pt idx="49">
                  <c:v>2.7992489735195081E-2</c:v>
                </c:pt>
                <c:pt idx="50">
                  <c:v>2.7343556269613156E-2</c:v>
                </c:pt>
                <c:pt idx="51">
                  <c:v>2.8249627910118535E-2</c:v>
                </c:pt>
                <c:pt idx="52">
                  <c:v>3.1332230875330991E-2</c:v>
                </c:pt>
                <c:pt idx="53">
                  <c:v>3.074377192319222E-2</c:v>
                </c:pt>
                <c:pt idx="54">
                  <c:v>2.8070053241336046E-2</c:v>
                </c:pt>
                <c:pt idx="55">
                  <c:v>2.6967564931445143E-2</c:v>
                </c:pt>
                <c:pt idx="56">
                  <c:v>2.6361926134637725E-2</c:v>
                </c:pt>
                <c:pt idx="57">
                  <c:v>2.3209840551533301E-2</c:v>
                </c:pt>
                <c:pt idx="58">
                  <c:v>1.904933073013626E-2</c:v>
                </c:pt>
                <c:pt idx="59">
                  <c:v>1.9552709175754357E-2</c:v>
                </c:pt>
                <c:pt idx="60">
                  <c:v>2.1689907643057227E-2</c:v>
                </c:pt>
                <c:pt idx="61">
                  <c:v>2.1553067393236924E-2</c:v>
                </c:pt>
                <c:pt idx="62">
                  <c:v>2.1395587002254191E-2</c:v>
                </c:pt>
                <c:pt idx="63">
                  <c:v>2.6114054532951458E-2</c:v>
                </c:pt>
                <c:pt idx="64">
                  <c:v>2.4977832652429921E-2</c:v>
                </c:pt>
                <c:pt idx="65">
                  <c:v>2.2777247708082093E-2</c:v>
                </c:pt>
                <c:pt idx="66">
                  <c:v>2.4236565836962765E-2</c:v>
                </c:pt>
                <c:pt idx="67">
                  <c:v>2.68088761447145E-2</c:v>
                </c:pt>
                <c:pt idx="68">
                  <c:v>2.4669688662489753E-2</c:v>
                </c:pt>
                <c:pt idx="69">
                  <c:v>2.5125679299515813E-2</c:v>
                </c:pt>
                <c:pt idx="70">
                  <c:v>2.5048602594608393E-2</c:v>
                </c:pt>
                <c:pt idx="71">
                  <c:v>2.2497702290447563E-2</c:v>
                </c:pt>
                <c:pt idx="72">
                  <c:v>2.916958328190411E-2</c:v>
                </c:pt>
                <c:pt idx="73">
                  <c:v>3.0525822614057674E-2</c:v>
                </c:pt>
                <c:pt idx="74">
                  <c:v>3.0432902737623335E-2</c:v>
                </c:pt>
                <c:pt idx="75">
                  <c:v>2.3247167025727045E-2</c:v>
                </c:pt>
                <c:pt idx="76">
                  <c:v>1.9585088423470953E-2</c:v>
                </c:pt>
                <c:pt idx="77">
                  <c:v>1.9068450392618619E-2</c:v>
                </c:pt>
                <c:pt idx="78">
                  <c:v>2.1118468557526526E-2</c:v>
                </c:pt>
                <c:pt idx="79">
                  <c:v>2.2610242133860536E-2</c:v>
                </c:pt>
                <c:pt idx="80">
                  <c:v>2.2564885585880878E-2</c:v>
                </c:pt>
                <c:pt idx="81">
                  <c:v>2.3674897424332597E-2</c:v>
                </c:pt>
                <c:pt idx="82">
                  <c:v>2.9902708258098709E-2</c:v>
                </c:pt>
                <c:pt idx="83">
                  <c:v>2.9343603768986037E-2</c:v>
                </c:pt>
                <c:pt idx="84">
                  <c:v>2.8786488706117552E-2</c:v>
                </c:pt>
                <c:pt idx="85">
                  <c:v>2.6631134712809423E-2</c:v>
                </c:pt>
                <c:pt idx="86">
                  <c:v>2.4966398127368894E-2</c:v>
                </c:pt>
                <c:pt idx="87">
                  <c:v>2.2854415730261479E-2</c:v>
                </c:pt>
                <c:pt idx="88">
                  <c:v>2.6235586225358931E-2</c:v>
                </c:pt>
                <c:pt idx="89">
                  <c:v>2.5695886728640538E-2</c:v>
                </c:pt>
                <c:pt idx="90">
                  <c:v>2.2142905567995808E-2</c:v>
                </c:pt>
                <c:pt idx="91">
                  <c:v>1.9142841226192697E-2</c:v>
                </c:pt>
                <c:pt idx="92">
                  <c:v>2.0114842249440823E-2</c:v>
                </c:pt>
                <c:pt idx="93">
                  <c:v>1.9571327421286755E-2</c:v>
                </c:pt>
                <c:pt idx="94">
                  <c:v>1.9997102285075563E-2</c:v>
                </c:pt>
                <c:pt idx="95">
                  <c:v>2.1044634866523859E-2</c:v>
                </c:pt>
                <c:pt idx="96">
                  <c:v>1.6047706151866903E-2</c:v>
                </c:pt>
                <c:pt idx="97">
                  <c:v>1.4006960889084707E-2</c:v>
                </c:pt>
                <c:pt idx="98">
                  <c:v>1.5400328615313041E-2</c:v>
                </c:pt>
                <c:pt idx="99">
                  <c:v>2.0301732332156597E-2</c:v>
                </c:pt>
                <c:pt idx="100">
                  <c:v>2.0282122628882293E-2</c:v>
                </c:pt>
                <c:pt idx="101">
                  <c:v>2.1237890634837608E-2</c:v>
                </c:pt>
                <c:pt idx="102">
                  <c:v>2.1694498919714755E-2</c:v>
                </c:pt>
                <c:pt idx="103">
                  <c:v>2.2107428661001238E-2</c:v>
                </c:pt>
                <c:pt idx="104">
                  <c:v>2.5381100641069798E-2</c:v>
                </c:pt>
                <c:pt idx="105">
                  <c:v>2.4505195175521965E-2</c:v>
                </c:pt>
                <c:pt idx="106">
                  <c:v>2.2065006160871814E-2</c:v>
                </c:pt>
                <c:pt idx="107">
                  <c:v>2.1095323128418109E-2</c:v>
                </c:pt>
                <c:pt idx="108">
                  <c:v>2.3442551558588987E-2</c:v>
                </c:pt>
                <c:pt idx="109">
                  <c:v>2.1507836910498401E-2</c:v>
                </c:pt>
                <c:pt idx="110">
                  <c:v>2.2367743846294585E-2</c:v>
                </c:pt>
                <c:pt idx="111">
                  <c:v>2.4202789718354101E-2</c:v>
                </c:pt>
                <c:pt idx="112">
                  <c:v>2.2135952191245867E-2</c:v>
                </c:pt>
                <c:pt idx="113">
                  <c:v>2.0717831028928213E-2</c:v>
                </c:pt>
                <c:pt idx="114">
                  <c:v>2.1669968145058061E-2</c:v>
                </c:pt>
                <c:pt idx="115">
                  <c:v>2.3577023806280017E-2</c:v>
                </c:pt>
                <c:pt idx="116">
                  <c:v>1.9803902718557032E-2</c:v>
                </c:pt>
                <c:pt idx="117">
                  <c:v>1.7900620396609446E-2</c:v>
                </c:pt>
                <c:pt idx="118">
                  <c:v>1.6902605508958946E-2</c:v>
                </c:pt>
                <c:pt idx="119">
                  <c:v>1.8798637679017682E-2</c:v>
                </c:pt>
                <c:pt idx="120">
                  <c:v>1.9282282917595595E-2</c:v>
                </c:pt>
                <c:pt idx="121">
                  <c:v>2.1064797512388989E-2</c:v>
                </c:pt>
                <c:pt idx="122">
                  <c:v>2.2328333302191306E-2</c:v>
                </c:pt>
                <c:pt idx="123">
                  <c:v>2.3183422069082527E-2</c:v>
                </c:pt>
                <c:pt idx="124">
                  <c:v>2.4992285156236305E-2</c:v>
                </c:pt>
                <c:pt idx="125">
                  <c:v>2.3119096074403656E-2</c:v>
                </c:pt>
                <c:pt idx="126">
                  <c:v>2.2619985129827214E-2</c:v>
                </c:pt>
                <c:pt idx="127">
                  <c:v>1.9347716651124225E-2</c:v>
                </c:pt>
                <c:pt idx="128">
                  <c:v>1.6015660744571836E-2</c:v>
                </c:pt>
                <c:pt idx="129">
                  <c:v>1.7000988295795327E-2</c:v>
                </c:pt>
                <c:pt idx="130">
                  <c:v>1.9312128096531378E-2</c:v>
                </c:pt>
                <c:pt idx="131">
                  <c:v>2.0241242701229956E-2</c:v>
                </c:pt>
                <c:pt idx="132">
                  <c:v>1.6499738828700927E-2</c:v>
                </c:pt>
                <c:pt idx="133">
                  <c:v>1.9258990094710438E-2</c:v>
                </c:pt>
                <c:pt idx="134">
                  <c:v>1.824968083619849E-2</c:v>
                </c:pt>
                <c:pt idx="135">
                  <c:v>1.9498548001560145E-2</c:v>
                </c:pt>
                <c:pt idx="136">
                  <c:v>2.20896606387746E-2</c:v>
                </c:pt>
                <c:pt idx="137">
                  <c:v>2.6587199676098017E-2</c:v>
                </c:pt>
                <c:pt idx="138">
                  <c:v>2.7895589574006063E-2</c:v>
                </c:pt>
                <c:pt idx="139">
                  <c:v>2.6071788481876634E-2</c:v>
                </c:pt>
                <c:pt idx="140">
                  <c:v>2.9331729581775656E-2</c:v>
                </c:pt>
                <c:pt idx="141">
                  <c:v>2.4918882446962387E-2</c:v>
                </c:pt>
                <c:pt idx="142">
                  <c:v>2.2189705911674018E-2</c:v>
                </c:pt>
                <c:pt idx="143">
                  <c:v>1.7668410886148678E-2</c:v>
                </c:pt>
                <c:pt idx="144">
                  <c:v>1.6320207497710904E-2</c:v>
                </c:pt>
                <c:pt idx="145">
                  <c:v>1.6202674956143692E-2</c:v>
                </c:pt>
                <c:pt idx="146">
                  <c:v>1.2967230595850143E-2</c:v>
                </c:pt>
                <c:pt idx="147">
                  <c:v>1.0252106652797632E-2</c:v>
                </c:pt>
                <c:pt idx="148">
                  <c:v>1.1530314505327821E-2</c:v>
                </c:pt>
                <c:pt idx="149">
                  <c:v>1.419769353555167E-2</c:v>
                </c:pt>
                <c:pt idx="150">
                  <c:v>1.1981789785341368E-2</c:v>
                </c:pt>
                <c:pt idx="151">
                  <c:v>1.3339851398094904E-2</c:v>
                </c:pt>
                <c:pt idx="152">
                  <c:v>1.2433870124971991E-2</c:v>
                </c:pt>
                <c:pt idx="153">
                  <c:v>1.3351725922498892E-2</c:v>
                </c:pt>
                <c:pt idx="154">
                  <c:v>1.4638170296181974E-2</c:v>
                </c:pt>
                <c:pt idx="155">
                  <c:v>1.2422836565829209E-2</c:v>
                </c:pt>
                <c:pt idx="156">
                  <c:v>1.4651168940968518E-2</c:v>
                </c:pt>
                <c:pt idx="157">
                  <c:v>1.5038437845104502E-2</c:v>
                </c:pt>
                <c:pt idx="158">
                  <c:v>1.3233923639654588E-2</c:v>
                </c:pt>
                <c:pt idx="159">
                  <c:v>1.0953229243599427E-2</c:v>
                </c:pt>
                <c:pt idx="160">
                  <c:v>7.3897984065960376E-3</c:v>
                </c:pt>
                <c:pt idx="161">
                  <c:v>3.4602179519283016E-3</c:v>
                </c:pt>
                <c:pt idx="162">
                  <c:v>4.3085076726996352E-3</c:v>
                </c:pt>
                <c:pt idx="163">
                  <c:v>4.7465207375718688E-3</c:v>
                </c:pt>
                <c:pt idx="164">
                  <c:v>5.1724482998374288E-3</c:v>
                </c:pt>
                <c:pt idx="165">
                  <c:v>1.2584569760486941E-2</c:v>
                </c:pt>
                <c:pt idx="166">
                  <c:v>1.4789841512250934E-2</c:v>
                </c:pt>
                <c:pt idx="167">
                  <c:v>1.8366204461889302E-2</c:v>
                </c:pt>
                <c:pt idx="168">
                  <c:v>2.1018058658217154E-2</c:v>
                </c:pt>
                <c:pt idx="169">
                  <c:v>1.8717619731884572E-2</c:v>
                </c:pt>
                <c:pt idx="170">
                  <c:v>2.3410191981998896E-2</c:v>
                </c:pt>
                <c:pt idx="171">
                  <c:v>2.5572924958227716E-2</c:v>
                </c:pt>
                <c:pt idx="172">
                  <c:v>2.5396769699175037E-2</c:v>
                </c:pt>
                <c:pt idx="173">
                  <c:v>2.021275101884612E-2</c:v>
                </c:pt>
                <c:pt idx="174">
                  <c:v>2.2842850989535535E-2</c:v>
                </c:pt>
                <c:pt idx="175">
                  <c:v>2.4120606454606897E-2</c:v>
                </c:pt>
                <c:pt idx="176">
                  <c:v>2.5396769699175037E-2</c:v>
                </c:pt>
                <c:pt idx="177">
                  <c:v>2.6694317526150702E-2</c:v>
                </c:pt>
                <c:pt idx="178">
                  <c:v>2.4440904428687293E-2</c:v>
                </c:pt>
                <c:pt idx="179">
                  <c:v>2.3248907903708593E-2</c:v>
                </c:pt>
                <c:pt idx="180">
                  <c:v>2.4037765376581754E-2</c:v>
                </c:pt>
                <c:pt idx="181">
                  <c:v>2.3935010913483046E-2</c:v>
                </c:pt>
                <c:pt idx="182">
                  <c:v>2.6044914265435759E-2</c:v>
                </c:pt>
                <c:pt idx="183">
                  <c:v>2.6376283758577923E-2</c:v>
                </c:pt>
                <c:pt idx="184">
                  <c:v>2.4632140436664729E-2</c:v>
                </c:pt>
                <c:pt idx="185">
                  <c:v>2.2971945210848776E-2</c:v>
                </c:pt>
                <c:pt idx="186">
                  <c:v>1.9921431301155312E-2</c:v>
                </c:pt>
                <c:pt idx="187">
                  <c:v>2.1617247057752476E-2</c:v>
                </c:pt>
                <c:pt idx="188">
                  <c:v>2.158065352226779E-2</c:v>
                </c:pt>
                <c:pt idx="189">
                  <c:v>2.023813901786875E-2</c:v>
                </c:pt>
                <c:pt idx="190">
                  <c:v>1.8551328363297648E-2</c:v>
                </c:pt>
                <c:pt idx="191">
                  <c:v>1.5622647296783976E-2</c:v>
                </c:pt>
                <c:pt idx="192">
                  <c:v>1.4746951319502211E-2</c:v>
                </c:pt>
                <c:pt idx="193">
                  <c:v>1.9288988627367942E-2</c:v>
                </c:pt>
                <c:pt idx="194">
                  <c:v>1.4550754191637649E-2</c:v>
                </c:pt>
                <c:pt idx="195">
                  <c:v>1.2031131777152204E-2</c:v>
                </c:pt>
                <c:pt idx="196">
                  <c:v>9.9012315629869452E-3</c:v>
                </c:pt>
                <c:pt idx="197">
                  <c:v>1.3267578336960462E-2</c:v>
                </c:pt>
                <c:pt idx="198">
                  <c:v>1.2834306949233154E-2</c:v>
                </c:pt>
                <c:pt idx="199">
                  <c:v>1.157063296126748E-2</c:v>
                </c:pt>
                <c:pt idx="200">
                  <c:v>1.1132068377564863E-2</c:v>
                </c:pt>
                <c:pt idx="201">
                  <c:v>9.0648742919363645E-3</c:v>
                </c:pt>
                <c:pt idx="202">
                  <c:v>8.6474741192517079E-3</c:v>
                </c:pt>
                <c:pt idx="203">
                  <c:v>1.0345816483243286E-2</c:v>
                </c:pt>
                <c:pt idx="204">
                  <c:v>9.8930685681553054E-3</c:v>
                </c:pt>
                <c:pt idx="205">
                  <c:v>1.1892974943137791E-2</c:v>
                </c:pt>
                <c:pt idx="206">
                  <c:v>1.2656147611314061E-2</c:v>
                </c:pt>
                <c:pt idx="207">
                  <c:v>1.2200532585781465E-2</c:v>
                </c:pt>
                <c:pt idx="208">
                  <c:v>1.5038437845104502E-2</c:v>
                </c:pt>
                <c:pt idx="209">
                  <c:v>1.7527317621135463E-2</c:v>
                </c:pt>
                <c:pt idx="210">
                  <c:v>1.7137110341849615E-2</c:v>
                </c:pt>
                <c:pt idx="211">
                  <c:v>1.5883706156121669E-2</c:v>
                </c:pt>
                <c:pt idx="212">
                  <c:v>1.5454351994025783E-2</c:v>
                </c:pt>
                <c:pt idx="213">
                  <c:v>1.5026222521316024E-2</c:v>
                </c:pt>
                <c:pt idx="214">
                  <c:v>1.4254435072781568E-2</c:v>
                </c:pt>
                <c:pt idx="215">
                  <c:v>1.3522433285162894E-2</c:v>
                </c:pt>
                <c:pt idx="216">
                  <c:v>1.2290506351706254E-2</c:v>
                </c:pt>
                <c:pt idx="217">
                  <c:v>1.0942575013808575E-2</c:v>
                </c:pt>
                <c:pt idx="218">
                  <c:v>1.3738017489799859E-2</c:v>
                </c:pt>
                <c:pt idx="219">
                  <c:v>1.4162145505201229E-2</c:v>
                </c:pt>
                <c:pt idx="220">
                  <c:v>1.5729942983454093E-2</c:v>
                </c:pt>
                <c:pt idx="221">
                  <c:v>1.6929860641044625E-2</c:v>
                </c:pt>
                <c:pt idx="222">
                  <c:v>1.6916222095990641E-2</c:v>
                </c:pt>
                <c:pt idx="223">
                  <c:v>1.6916222095990641E-2</c:v>
                </c:pt>
                <c:pt idx="224">
                  <c:v>1.5292637769126927E-2</c:v>
                </c:pt>
                <c:pt idx="225">
                  <c:v>1.6929860641044625E-2</c:v>
                </c:pt>
                <c:pt idx="226">
                  <c:v>1.653004546512693E-2</c:v>
                </c:pt>
                <c:pt idx="227">
                  <c:v>1.5366852497546546E-2</c:v>
                </c:pt>
                <c:pt idx="228">
                  <c:v>1.4917171171094479E-2</c:v>
                </c:pt>
                <c:pt idx="229">
                  <c:v>1.2014848301603376E-2</c:v>
                </c:pt>
                <c:pt idx="230">
                  <c:v>1.2343688472320924E-2</c:v>
                </c:pt>
                <c:pt idx="231">
                  <c:v>1.2304491438510645E-2</c:v>
                </c:pt>
                <c:pt idx="232">
                  <c:v>1.1853436416832785E-2</c:v>
                </c:pt>
                <c:pt idx="233">
                  <c:v>1.2628756068657321E-2</c:v>
                </c:pt>
                <c:pt idx="234">
                  <c:v>1.2648724062429562E-2</c:v>
                </c:pt>
                <c:pt idx="235">
                  <c:v>1.1862811080972202E-2</c:v>
                </c:pt>
                <c:pt idx="236">
                  <c:v>1.1853436416832785E-2</c:v>
                </c:pt>
                <c:pt idx="237">
                  <c:v>1.2628756068657321E-2</c:v>
                </c:pt>
                <c:pt idx="238">
                  <c:v>1.2678794735929477E-2</c:v>
                </c:pt>
                <c:pt idx="239">
                  <c:v>1.5541875653003023E-2</c:v>
                </c:pt>
                <c:pt idx="240">
                  <c:v>2.0702832328179488E-2</c:v>
                </c:pt>
                <c:pt idx="241">
                  <c:v>1.7000624941979181E-2</c:v>
                </c:pt>
                <c:pt idx="242">
                  <c:v>1.4151646917446081E-2</c:v>
                </c:pt>
                <c:pt idx="243">
                  <c:v>1.6504061542076176E-2</c:v>
                </c:pt>
                <c:pt idx="244">
                  <c:v>1.4085200723411129E-2</c:v>
                </c:pt>
                <c:pt idx="245">
                  <c:v>1.2500485286008445E-2</c:v>
                </c:pt>
                <c:pt idx="246">
                  <c:v>1.2102724325741887E-2</c:v>
                </c:pt>
                <c:pt idx="247">
                  <c:v>1.2490726151122233E-2</c:v>
                </c:pt>
                <c:pt idx="248">
                  <c:v>1.4451051687883743E-2</c:v>
                </c:pt>
                <c:pt idx="249">
                  <c:v>1.4439771654515487E-2</c:v>
                </c:pt>
                <c:pt idx="250">
                  <c:v>1.6388137759142829E-2</c:v>
                </c:pt>
                <c:pt idx="251">
                  <c:v>1.6854018461676779E-2</c:v>
                </c:pt>
                <c:pt idx="252">
                  <c:v>1.9138623114161257E-2</c:v>
                </c:pt>
                <c:pt idx="253">
                  <c:v>2.1022150256264638E-2</c:v>
                </c:pt>
                <c:pt idx="254">
                  <c:v>1.9359132709676485E-2</c:v>
                </c:pt>
                <c:pt idx="255">
                  <c:v>1.9299348248887904E-2</c:v>
                </c:pt>
                <c:pt idx="256">
                  <c:v>1.7700489198214653E-2</c:v>
                </c:pt>
                <c:pt idx="257">
                  <c:v>1.7279067037348383E-2</c:v>
                </c:pt>
                <c:pt idx="258">
                  <c:v>2.0731571111509473E-2</c:v>
                </c:pt>
                <c:pt idx="259">
                  <c:v>2.1143987268711584E-2</c:v>
                </c:pt>
                <c:pt idx="260">
                  <c:v>1.8844187430477222E-2</c:v>
                </c:pt>
                <c:pt idx="261">
                  <c:v>1.9180880376424847E-2</c:v>
                </c:pt>
                <c:pt idx="262">
                  <c:v>1.8873222661642375E-2</c:v>
                </c:pt>
                <c:pt idx="263">
                  <c:v>1.9284459789732811E-2</c:v>
                </c:pt>
                <c:pt idx="264">
                  <c:v>1.5706764602969381E-2</c:v>
                </c:pt>
                <c:pt idx="265">
                  <c:v>1.8336133656394749E-2</c:v>
                </c:pt>
                <c:pt idx="266">
                  <c:v>2.0950665673812097E-2</c:v>
                </c:pt>
                <c:pt idx="267">
                  <c:v>2.1246681892320041E-2</c:v>
                </c:pt>
                <c:pt idx="268">
                  <c:v>2.3104733162327307E-2</c:v>
                </c:pt>
                <c:pt idx="269">
                  <c:v>2.2372436430582843E-2</c:v>
                </c:pt>
                <c:pt idx="270">
                  <c:v>2.4994388732209272E-2</c:v>
                </c:pt>
                <c:pt idx="271">
                  <c:v>2.3853437787345388E-2</c:v>
                </c:pt>
                <c:pt idx="272">
                  <c:v>2.0433439117772512E-2</c:v>
                </c:pt>
                <c:pt idx="273">
                  <c:v>2.1540351921309986E-2</c:v>
                </c:pt>
                <c:pt idx="274">
                  <c:v>1.9236157999233505E-2</c:v>
                </c:pt>
                <c:pt idx="275">
                  <c:v>2.1182381192259125E-2</c:v>
                </c:pt>
                <c:pt idx="276">
                  <c:v>1.9178283508979543E-2</c:v>
                </c:pt>
                <c:pt idx="277">
                  <c:v>1.8322705273466688E-2</c:v>
                </c:pt>
                <c:pt idx="278">
                  <c:v>1.3824679895437564E-2</c:v>
                </c:pt>
                <c:pt idx="279">
                  <c:v>8.9620910248715546E-3</c:v>
                </c:pt>
                <c:pt idx="280">
                  <c:v>1.0069245180730046E-2</c:v>
                </c:pt>
                <c:pt idx="281">
                  <c:v>1.3383494924024797E-2</c:v>
                </c:pt>
                <c:pt idx="282">
                  <c:v>1.0739060047440852E-2</c:v>
                </c:pt>
                <c:pt idx="283">
                  <c:v>1.0378335832731178E-2</c:v>
                </c:pt>
                <c:pt idx="284">
                  <c:v>1.189632917717609E-2</c:v>
                </c:pt>
                <c:pt idx="285">
                  <c:v>1.2597754922297089E-2</c:v>
                </c:pt>
                <c:pt idx="286">
                  <c:v>1.5608524066878626E-2</c:v>
                </c:pt>
                <c:pt idx="287">
                  <c:v>1.4881770205895428E-2</c:v>
                </c:pt>
                <c:pt idx="288">
                  <c:v>1.706987848650332E-2</c:v>
                </c:pt>
                <c:pt idx="289">
                  <c:v>1.6225247987295521E-2</c:v>
                </c:pt>
                <c:pt idx="290">
                  <c:v>1.5391157319861515E-2</c:v>
                </c:pt>
                <c:pt idx="291">
                  <c:v>1.5685801347455897E-2</c:v>
                </c:pt>
                <c:pt idx="292">
                  <c:v>1.5977772667020718E-2</c:v>
                </c:pt>
                <c:pt idx="293">
                  <c:v>1.8536922002351686E-2</c:v>
                </c:pt>
                <c:pt idx="294">
                  <c:v>1.9159522050822719E-2</c:v>
                </c:pt>
                <c:pt idx="295">
                  <c:v>2.0978775890426293E-2</c:v>
                </c:pt>
                <c:pt idx="296">
                  <c:v>2.4300914853802924E-2</c:v>
                </c:pt>
                <c:pt idx="297">
                  <c:v>2.6372594520062576E-2</c:v>
                </c:pt>
                <c:pt idx="298">
                  <c:v>2.8194899196226197E-2</c:v>
                </c:pt>
                <c:pt idx="299">
                  <c:v>2.7481617876112585E-2</c:v>
                </c:pt>
                <c:pt idx="300">
                  <c:v>3.0599099031226817E-2</c:v>
                </c:pt>
                <c:pt idx="301">
                  <c:v>3.3640842632244539E-2</c:v>
                </c:pt>
                <c:pt idx="302">
                  <c:v>4.4051686395506051E-2</c:v>
                </c:pt>
                <c:pt idx="303">
                  <c:v>5.0669155482116368E-2</c:v>
                </c:pt>
                <c:pt idx="304">
                  <c:v>5.6452133074814226E-2</c:v>
                </c:pt>
                <c:pt idx="305">
                  <c:v>5.5666371009547078E-2</c:v>
                </c:pt>
                <c:pt idx="306">
                  <c:v>5.6356574660274772E-2</c:v>
                </c:pt>
                <c:pt idx="307">
                  <c:v>5.5399740922218665E-2</c:v>
                </c:pt>
                <c:pt idx="308">
                  <c:v>5.6131009869184956E-2</c:v>
                </c:pt>
                <c:pt idx="309">
                  <c:v>5.7613093028568096E-2</c:v>
                </c:pt>
                <c:pt idx="310">
                  <c:v>5.7531689944098297E-2</c:v>
                </c:pt>
                <c:pt idx="311">
                  <c:v>5.5587476214915998E-2</c:v>
                </c:pt>
              </c:numCache>
            </c:numRef>
          </c:val>
          <c:smooth val="0"/>
          <c:extLst>
            <c:ext xmlns:c16="http://schemas.microsoft.com/office/drawing/2014/chart" uri="{C3380CC4-5D6E-409C-BE32-E72D297353CC}">
              <c16:uniqueId val="{00000001-90C0-484F-855A-603E4D9E0ED6}"/>
            </c:ext>
          </c:extLst>
        </c:ser>
        <c:dLbls>
          <c:showLegendKey val="0"/>
          <c:showVal val="0"/>
          <c:showCatName val="0"/>
          <c:showSerName val="0"/>
          <c:showPercent val="0"/>
          <c:showBubbleSize val="0"/>
        </c:dLbls>
        <c:smooth val="0"/>
        <c:axId val="1067317552"/>
        <c:axId val="1067319520"/>
      </c:lineChart>
      <c:catAx>
        <c:axId val="1067317552"/>
        <c:scaling>
          <c:orientation val="minMax"/>
        </c:scaling>
        <c:delete val="0"/>
        <c:axPos val="b"/>
        <c:numFmt formatCode="[$-C0C]yyyy;@"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7319520"/>
        <c:crosses val="autoZero"/>
        <c:auto val="1"/>
        <c:lblAlgn val="ctr"/>
        <c:lblOffset val="100"/>
        <c:noMultiLvlLbl val="0"/>
      </c:catAx>
      <c:valAx>
        <c:axId val="1067319520"/>
        <c:scaling>
          <c:orientation val="minMax"/>
          <c:max val="8.500000000000002E-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67317552"/>
        <c:crosses val="autoZero"/>
        <c:crossBetween val="between"/>
      </c:valAx>
      <c:spPr>
        <a:noFill/>
        <a:ln>
          <a:noFill/>
        </a:ln>
        <a:effectLst/>
      </c:spPr>
    </c:plotArea>
    <c:legend>
      <c:legendPos val="b"/>
      <c:layout>
        <c:manualLayout>
          <c:xMode val="edge"/>
          <c:yMode val="edge"/>
          <c:x val="8.3992705858397285E-2"/>
          <c:y val="4.3115650147691982E-2"/>
          <c:w val="0.19184492563429573"/>
          <c:h val="0.16608850976961212"/>
        </c:manualLayout>
      </c:layout>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2743200</xdr:colOff>
      <xdr:row>2</xdr:row>
      <xdr:rowOff>546100</xdr:rowOff>
    </xdr:to>
    <xdr:pic>
      <xdr:nvPicPr>
        <xdr:cNvPr id="19509" name="Image 8">
          <a:extLst>
            <a:ext uri="{FF2B5EF4-FFF2-40B4-BE49-F238E27FC236}">
              <a16:creationId xmlns:a16="http://schemas.microsoft.com/office/drawing/2014/main" id="{00000000-0008-0000-0000-0000354C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330200"/>
          <a:ext cx="2743200" cy="54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54143</xdr:rowOff>
    </xdr:from>
    <xdr:to>
      <xdr:col>5</xdr:col>
      <xdr:colOff>211328</xdr:colOff>
      <xdr:row>2</xdr:row>
      <xdr:rowOff>600413</xdr:rowOff>
    </xdr:to>
    <xdr:pic>
      <xdr:nvPicPr>
        <xdr:cNvPr id="4" name="Picture 3" descr="Logo FP Canada Standards Council">
          <a:extLst>
            <a:ext uri="{FF2B5EF4-FFF2-40B4-BE49-F238E27FC236}">
              <a16:creationId xmlns:a16="http://schemas.microsoft.com/office/drawing/2014/main" id="{DCBC78FE-ABAF-45AE-8E76-19F21B041FD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3939540" y="221783"/>
          <a:ext cx="2695448" cy="7139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2743200</xdr:colOff>
      <xdr:row>2</xdr:row>
      <xdr:rowOff>546100</xdr:rowOff>
    </xdr:to>
    <xdr:pic>
      <xdr:nvPicPr>
        <xdr:cNvPr id="2" name="Image 8" descr="IQPF logo">
          <a:extLst>
            <a:ext uri="{FF2B5EF4-FFF2-40B4-BE49-F238E27FC236}">
              <a16:creationId xmlns:a16="http://schemas.microsoft.com/office/drawing/2014/main" id="{50F6F16B-D10D-483F-ADFB-8136D46AB5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330200"/>
          <a:ext cx="2743200" cy="54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104775</xdr:rowOff>
    </xdr:from>
    <xdr:to>
      <xdr:col>6</xdr:col>
      <xdr:colOff>274828</xdr:colOff>
      <xdr:row>3</xdr:row>
      <xdr:rowOff>18923</xdr:rowOff>
    </xdr:to>
    <xdr:pic>
      <xdr:nvPicPr>
        <xdr:cNvPr id="4" name="Picture 3" descr="FP Canada logo">
          <a:extLst>
            <a:ext uri="{FF2B5EF4-FFF2-40B4-BE49-F238E27FC236}">
              <a16:creationId xmlns:a16="http://schemas.microsoft.com/office/drawing/2014/main" id="{A0326768-B77F-402A-8067-0B4D35340EC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0" y="104775"/>
          <a:ext cx="2967228" cy="101904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xdr:rowOff>
    </xdr:from>
    <xdr:to>
      <xdr:col>1</xdr:col>
      <xdr:colOff>2770632</xdr:colOff>
      <xdr:row>2</xdr:row>
      <xdr:rowOff>551562</xdr:rowOff>
    </xdr:to>
    <xdr:pic>
      <xdr:nvPicPr>
        <xdr:cNvPr id="2" name="Image 8" descr="IQPF logo">
          <a:extLst>
            <a:ext uri="{FF2B5EF4-FFF2-40B4-BE49-F238E27FC236}">
              <a16:creationId xmlns:a16="http://schemas.microsoft.com/office/drawing/2014/main" id="{4FD789FC-0A17-4565-8E9C-0615E4FCA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330201"/>
          <a:ext cx="2770632" cy="551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85725</xdr:rowOff>
    </xdr:from>
    <xdr:to>
      <xdr:col>6</xdr:col>
      <xdr:colOff>375412</xdr:colOff>
      <xdr:row>3</xdr:row>
      <xdr:rowOff>34290</xdr:rowOff>
    </xdr:to>
    <xdr:pic>
      <xdr:nvPicPr>
        <xdr:cNvPr id="4" name="Picture 3" descr="FP Canada logo">
          <a:extLst>
            <a:ext uri="{FF2B5EF4-FFF2-40B4-BE49-F238E27FC236}">
              <a16:creationId xmlns:a16="http://schemas.microsoft.com/office/drawing/2014/main" id="{23B0447C-0E66-4E43-9AEF-646D158AC2B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0" y="85725"/>
          <a:ext cx="3067812" cy="105346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2743200</xdr:colOff>
      <xdr:row>2</xdr:row>
      <xdr:rowOff>546100</xdr:rowOff>
    </xdr:to>
    <xdr:pic>
      <xdr:nvPicPr>
        <xdr:cNvPr id="2" name="Image 8" descr="IQPF logo">
          <a:extLst>
            <a:ext uri="{FF2B5EF4-FFF2-40B4-BE49-F238E27FC236}">
              <a16:creationId xmlns:a16="http://schemas.microsoft.com/office/drawing/2014/main" id="{2DE947E8-F3EE-49FB-A771-B3640D534E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330200"/>
          <a:ext cx="2743200" cy="54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95250</xdr:rowOff>
    </xdr:from>
    <xdr:to>
      <xdr:col>6</xdr:col>
      <xdr:colOff>375412</xdr:colOff>
      <xdr:row>3</xdr:row>
      <xdr:rowOff>43815</xdr:rowOff>
    </xdr:to>
    <xdr:pic>
      <xdr:nvPicPr>
        <xdr:cNvPr id="4" name="Picture 3" descr="FP Canada logo">
          <a:extLst>
            <a:ext uri="{FF2B5EF4-FFF2-40B4-BE49-F238E27FC236}">
              <a16:creationId xmlns:a16="http://schemas.microsoft.com/office/drawing/2014/main" id="{1470E985-D158-4100-9D70-FB132B4DCA8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81500" y="95250"/>
          <a:ext cx="3067812" cy="105346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666751</xdr:colOff>
      <xdr:row>3</xdr:row>
      <xdr:rowOff>142875</xdr:rowOff>
    </xdr:from>
    <xdr:to>
      <xdr:col>10</xdr:col>
      <xdr:colOff>38896</xdr:colOff>
      <xdr:row>22</xdr:row>
      <xdr:rowOff>12700</xdr:rowOff>
    </xdr:to>
    <xdr:graphicFrame macro="">
      <xdr:nvGraphicFramePr>
        <xdr:cNvPr id="4" name="Graphique 3" descr="IPC de janvier 1997 à janvier 2022">
          <a:extLst>
            <a:ext uri="{FF2B5EF4-FFF2-40B4-BE49-F238E27FC236}">
              <a16:creationId xmlns:a16="http://schemas.microsoft.com/office/drawing/2014/main" id="{1A91BA37-8E5C-4764-9B4D-A9080F2A19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254000</xdr:colOff>
      <xdr:row>5</xdr:row>
      <xdr:rowOff>12700</xdr:rowOff>
    </xdr:from>
    <xdr:to>
      <xdr:col>16</xdr:col>
      <xdr:colOff>333024</xdr:colOff>
      <xdr:row>44</xdr:row>
      <xdr:rowOff>88900</xdr:rowOff>
    </xdr:to>
    <xdr:pic>
      <xdr:nvPicPr>
        <xdr:cNvPr id="7" name="Image 6" descr="Comparaison des Normes et données avérées depuis 2009">
          <a:extLst>
            <a:ext uri="{FF2B5EF4-FFF2-40B4-BE49-F238E27FC236}">
              <a16:creationId xmlns:a16="http://schemas.microsoft.com/office/drawing/2014/main" id="{DAE36EEB-0053-A1E9-E826-363B8E574B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0" y="914400"/>
          <a:ext cx="11636024" cy="6515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qpf.sharepoint.com/sites/Normesdhypothsesdeprojection/Documents%20partages/General/MAJ%20NHP%202023/IPC_2year_IQ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uil1"/>
    </sheetNames>
    <sheetDataSet>
      <sheetData sheetId="0">
        <row r="2">
          <cell r="C2" t="str">
            <v>1 année</v>
          </cell>
          <cell r="D2" t="str">
            <v>2 années</v>
          </cell>
        </row>
        <row r="27">
          <cell r="A27">
            <v>35431</v>
          </cell>
          <cell r="C27">
            <v>2.1590909090909216E-2</v>
          </cell>
          <cell r="D27">
            <v>1.8874985248838128E-2</v>
          </cell>
        </row>
        <row r="28">
          <cell r="A28">
            <v>35462</v>
          </cell>
          <cell r="C28">
            <v>2.2701475595913845E-2</v>
          </cell>
          <cell r="D28">
            <v>1.7660151478894326E-2</v>
          </cell>
        </row>
        <row r="29">
          <cell r="A29">
            <v>35490</v>
          </cell>
          <cell r="C29">
            <v>1.9209039548022666E-2</v>
          </cell>
          <cell r="D29">
            <v>1.7056374900020321E-2</v>
          </cell>
        </row>
        <row r="30">
          <cell r="A30">
            <v>35521</v>
          </cell>
          <cell r="C30">
            <v>1.6910935738444266E-2</v>
          </cell>
          <cell r="D30">
            <v>1.5311352668304856E-2</v>
          </cell>
        </row>
        <row r="31">
          <cell r="A31">
            <v>35551</v>
          </cell>
          <cell r="C31">
            <v>1.4606741573033766E-2</v>
          </cell>
          <cell r="D31">
            <v>1.471499557013134E-2</v>
          </cell>
        </row>
        <row r="32">
          <cell r="A32">
            <v>35582</v>
          </cell>
          <cell r="C32">
            <v>1.6853932584269593E-2</v>
          </cell>
          <cell r="D32">
            <v>1.5838089434171643E-2</v>
          </cell>
        </row>
        <row r="33">
          <cell r="A33">
            <v>35612</v>
          </cell>
          <cell r="C33">
            <v>1.6853932584269593E-2</v>
          </cell>
          <cell r="D33">
            <v>1.4681756572832549E-2</v>
          </cell>
        </row>
        <row r="34">
          <cell r="A34">
            <v>35643</v>
          </cell>
          <cell r="C34">
            <v>1.7977528089887507E-2</v>
          </cell>
          <cell r="D34">
            <v>1.63991709955571E-2</v>
          </cell>
        </row>
        <row r="35">
          <cell r="A35">
            <v>35674</v>
          </cell>
          <cell r="C35">
            <v>1.6835016835016869E-2</v>
          </cell>
          <cell r="D35">
            <v>1.5820191073329326E-2</v>
          </cell>
        </row>
        <row r="36">
          <cell r="A36">
            <v>35704</v>
          </cell>
          <cell r="C36">
            <v>1.4557670772676445E-2</v>
          </cell>
          <cell r="D36">
            <v>1.63991709955571E-2</v>
          </cell>
        </row>
        <row r="37">
          <cell r="A37">
            <v>35735</v>
          </cell>
          <cell r="C37">
            <v>8.9186176142697082E-3</v>
          </cell>
          <cell r="D37">
            <v>1.4105068969231915E-2</v>
          </cell>
        </row>
        <row r="38">
          <cell r="A38">
            <v>35765</v>
          </cell>
          <cell r="C38">
            <v>7.8037904124861335E-3</v>
          </cell>
          <cell r="D38">
            <v>1.4698357278771335E-2</v>
          </cell>
        </row>
        <row r="39">
          <cell r="A39">
            <v>35796</v>
          </cell>
          <cell r="C39">
            <v>1.1123470522803158E-2</v>
          </cell>
          <cell r="D39">
            <v>1.634371422985903E-2</v>
          </cell>
        </row>
        <row r="40">
          <cell r="A40">
            <v>35827</v>
          </cell>
          <cell r="C40">
            <v>9.9889012208658201E-3</v>
          </cell>
          <cell r="D40">
            <v>1.6325311902677608E-2</v>
          </cell>
        </row>
        <row r="41">
          <cell r="A41">
            <v>35855</v>
          </cell>
          <cell r="C41">
            <v>9.9778270509975897E-3</v>
          </cell>
          <cell r="D41">
            <v>1.4582934546726101E-2</v>
          </cell>
        </row>
        <row r="42">
          <cell r="A42">
            <v>35886</v>
          </cell>
          <cell r="C42">
            <v>8.8691796008868451E-3</v>
          </cell>
          <cell r="D42">
            <v>1.288207678170239E-2</v>
          </cell>
        </row>
        <row r="43">
          <cell r="A43">
            <v>35916</v>
          </cell>
          <cell r="C43">
            <v>1.1074197120708673E-2</v>
          </cell>
          <cell r="D43">
            <v>1.2838929262305454E-2</v>
          </cell>
        </row>
        <row r="44">
          <cell r="A44">
            <v>35947</v>
          </cell>
          <cell r="C44">
            <v>9.944751381215422E-3</v>
          </cell>
          <cell r="D44">
            <v>1.3393453765531138E-2</v>
          </cell>
        </row>
        <row r="45">
          <cell r="A45">
            <v>35977</v>
          </cell>
          <cell r="C45">
            <v>9.944751381215422E-3</v>
          </cell>
          <cell r="D45">
            <v>1.3393453765531138E-2</v>
          </cell>
        </row>
        <row r="46">
          <cell r="A46">
            <v>36008</v>
          </cell>
          <cell r="C46">
            <v>8.8300220750552327E-3</v>
          </cell>
          <cell r="D46">
            <v>1.3393453765531138E-2</v>
          </cell>
        </row>
        <row r="47">
          <cell r="A47">
            <v>36039</v>
          </cell>
          <cell r="C47">
            <v>6.6225165562914245E-3</v>
          </cell>
          <cell r="D47">
            <v>1.1715880852437577E-2</v>
          </cell>
        </row>
        <row r="48">
          <cell r="A48">
            <v>36069</v>
          </cell>
          <cell r="C48">
            <v>1.1037527593819041E-2</v>
          </cell>
          <cell r="D48">
            <v>1.2796069828151735E-2</v>
          </cell>
        </row>
        <row r="49">
          <cell r="A49">
            <v>36100</v>
          </cell>
          <cell r="C49">
            <v>1.2154696132596676E-2</v>
          </cell>
          <cell r="D49">
            <v>1.0535361496019302E-2</v>
          </cell>
        </row>
        <row r="50">
          <cell r="A50">
            <v>36130</v>
          </cell>
          <cell r="C50">
            <v>9.9557522123892017E-3</v>
          </cell>
          <cell r="D50">
            <v>8.8791975397943812E-3</v>
          </cell>
        </row>
        <row r="51">
          <cell r="A51">
            <v>36161</v>
          </cell>
          <cell r="C51">
            <v>6.6006600660064585E-3</v>
          </cell>
          <cell r="D51">
            <v>8.8595307754617547E-3</v>
          </cell>
        </row>
        <row r="52">
          <cell r="A52">
            <v>36192</v>
          </cell>
          <cell r="C52">
            <v>6.59340659340657E-3</v>
          </cell>
          <cell r="D52">
            <v>8.2897245838831068E-3</v>
          </cell>
        </row>
        <row r="53">
          <cell r="A53">
            <v>36220</v>
          </cell>
          <cell r="C53">
            <v>9.8792535675082949E-3</v>
          </cell>
          <cell r="D53">
            <v>9.9285391066021855E-3</v>
          </cell>
        </row>
        <row r="54">
          <cell r="A54">
            <v>36251</v>
          </cell>
          <cell r="C54">
            <v>1.6483516483516425E-2</v>
          </cell>
          <cell r="D54">
            <v>1.2669191470022767E-2</v>
          </cell>
        </row>
        <row r="55">
          <cell r="A55">
            <v>36281</v>
          </cell>
          <cell r="C55">
            <v>1.533406352683464E-2</v>
          </cell>
          <cell r="D55">
            <v>1.3201891574281088E-2</v>
          </cell>
        </row>
        <row r="56">
          <cell r="A56">
            <v>36312</v>
          </cell>
          <cell r="C56">
            <v>1.6411378555798661E-2</v>
          </cell>
          <cell r="D56">
            <v>1.3172905784878619E-2</v>
          </cell>
        </row>
        <row r="57">
          <cell r="A57">
            <v>36342</v>
          </cell>
          <cell r="C57">
            <v>1.8599562363238453E-2</v>
          </cell>
          <cell r="D57">
            <v>1.4262925364008083E-2</v>
          </cell>
        </row>
        <row r="58">
          <cell r="A58">
            <v>36373</v>
          </cell>
          <cell r="C58">
            <v>2.0787746170678245E-2</v>
          </cell>
          <cell r="D58">
            <v>1.4791271396887407E-2</v>
          </cell>
        </row>
        <row r="59">
          <cell r="A59">
            <v>36404</v>
          </cell>
          <cell r="C59">
            <v>2.631578947368407E-2</v>
          </cell>
          <cell r="D59">
            <v>1.6421459229121638E-2</v>
          </cell>
        </row>
        <row r="60">
          <cell r="A60">
            <v>36434</v>
          </cell>
          <cell r="C60">
            <v>2.2925764192139875E-2</v>
          </cell>
          <cell r="D60">
            <v>1.6964274466334972E-2</v>
          </cell>
        </row>
        <row r="61">
          <cell r="A61">
            <v>36465</v>
          </cell>
          <cell r="C61">
            <v>2.1834061135371119E-2</v>
          </cell>
          <cell r="D61">
            <v>1.6982863005276405E-2</v>
          </cell>
        </row>
        <row r="62">
          <cell r="A62">
            <v>36495</v>
          </cell>
          <cell r="C62">
            <v>2.6286966046002336E-2</v>
          </cell>
          <cell r="D62">
            <v>1.8088613421622046E-2</v>
          </cell>
        </row>
        <row r="63">
          <cell r="A63">
            <v>36526</v>
          </cell>
          <cell r="C63">
            <v>2.1857923497267784E-2</v>
          </cell>
          <cell r="D63">
            <v>1.4200601600111717E-2</v>
          </cell>
        </row>
        <row r="64">
          <cell r="A64">
            <v>36557</v>
          </cell>
          <cell r="C64">
            <v>2.729257641921401E-2</v>
          </cell>
          <cell r="D64">
            <v>1.689032548546443E-2</v>
          </cell>
        </row>
        <row r="65">
          <cell r="A65">
            <v>36586</v>
          </cell>
          <cell r="C65">
            <v>3.0434782608695699E-2</v>
          </cell>
          <cell r="D65">
            <v>2.0105244134578149E-2</v>
          </cell>
        </row>
        <row r="66">
          <cell r="A66">
            <v>36617</v>
          </cell>
          <cell r="C66">
            <v>2.1621621621621623E-2</v>
          </cell>
          <cell r="D66">
            <v>1.904933073013626E-2</v>
          </cell>
        </row>
        <row r="67">
          <cell r="A67">
            <v>36647</v>
          </cell>
          <cell r="C67">
            <v>2.373247033441217E-2</v>
          </cell>
          <cell r="D67">
            <v>1.9524619157871737E-2</v>
          </cell>
        </row>
        <row r="68">
          <cell r="A68">
            <v>36678</v>
          </cell>
          <cell r="C68">
            <v>2.7987082884822323E-2</v>
          </cell>
          <cell r="D68">
            <v>2.2182844726185147E-2</v>
          </cell>
        </row>
        <row r="69">
          <cell r="A69">
            <v>36708</v>
          </cell>
          <cell r="C69">
            <v>2.9001074113855996E-2</v>
          </cell>
          <cell r="D69">
            <v>2.3787108613737118E-2</v>
          </cell>
        </row>
        <row r="70">
          <cell r="A70">
            <v>36739</v>
          </cell>
          <cell r="C70">
            <v>2.5723472668810254E-2</v>
          </cell>
          <cell r="D70">
            <v>2.3252633448825444E-2</v>
          </cell>
        </row>
        <row r="71">
          <cell r="A71">
            <v>36770</v>
          </cell>
          <cell r="C71">
            <v>2.6709401709401615E-2</v>
          </cell>
          <cell r="D71">
            <v>2.6512576725408854E-2</v>
          </cell>
        </row>
        <row r="72">
          <cell r="A72">
            <v>36800</v>
          </cell>
          <cell r="C72">
            <v>2.7748132337246378E-2</v>
          </cell>
          <cell r="D72">
            <v>2.5334113188536289E-2</v>
          </cell>
        </row>
        <row r="73">
          <cell r="A73">
            <v>36831</v>
          </cell>
          <cell r="C73">
            <v>3.2051282051282159E-2</v>
          </cell>
          <cell r="D73">
            <v>2.6929964914077287E-2</v>
          </cell>
        </row>
        <row r="74">
          <cell r="A74">
            <v>36861</v>
          </cell>
          <cell r="C74">
            <v>3.2017075773745907E-2</v>
          </cell>
          <cell r="D74">
            <v>2.914803289104384E-2</v>
          </cell>
        </row>
        <row r="75">
          <cell r="A75">
            <v>36892</v>
          </cell>
          <cell r="C75">
            <v>2.9946524064171198E-2</v>
          </cell>
          <cell r="D75">
            <v>2.5894252052053757E-2</v>
          </cell>
        </row>
        <row r="76">
          <cell r="A76">
            <v>36923</v>
          </cell>
          <cell r="C76">
            <v>2.8692879914984148E-2</v>
          </cell>
          <cell r="D76">
            <v>2.7992489735195081E-2</v>
          </cell>
        </row>
        <row r="77">
          <cell r="A77">
            <v>36951</v>
          </cell>
          <cell r="C77">
            <v>2.4261603375527407E-2</v>
          </cell>
          <cell r="D77">
            <v>2.7343556269613156E-2</v>
          </cell>
        </row>
        <row r="78">
          <cell r="A78">
            <v>36982</v>
          </cell>
          <cell r="C78">
            <v>3.4920634920634797E-2</v>
          </cell>
          <cell r="D78">
            <v>2.8249627910118535E-2</v>
          </cell>
        </row>
        <row r="79">
          <cell r="A79">
            <v>37012</v>
          </cell>
          <cell r="C79">
            <v>3.8988408851422518E-2</v>
          </cell>
          <cell r="D79">
            <v>3.1332230875330991E-2</v>
          </cell>
        </row>
        <row r="80">
          <cell r="A80">
            <v>37043</v>
          </cell>
          <cell r="C80">
            <v>3.3507853403141441E-2</v>
          </cell>
          <cell r="D80">
            <v>3.074377192319222E-2</v>
          </cell>
        </row>
        <row r="81">
          <cell r="A81">
            <v>37073</v>
          </cell>
          <cell r="C81">
            <v>2.7139874739039671E-2</v>
          </cell>
          <cell r="D81">
            <v>2.8070053241336046E-2</v>
          </cell>
        </row>
        <row r="82">
          <cell r="A82">
            <v>37104</v>
          </cell>
          <cell r="C82">
            <v>2.8213166144200663E-2</v>
          </cell>
          <cell r="D82">
            <v>2.6967564931445143E-2</v>
          </cell>
        </row>
        <row r="83">
          <cell r="A83">
            <v>37135</v>
          </cell>
          <cell r="C83">
            <v>2.6014568158168494E-2</v>
          </cell>
          <cell r="D83">
            <v>2.6361926134637725E-2</v>
          </cell>
        </row>
        <row r="84">
          <cell r="A84">
            <v>37165</v>
          </cell>
          <cell r="C84">
            <v>1.8691588785046731E-2</v>
          </cell>
          <cell r="D84">
            <v>2.3209840551533301E-2</v>
          </cell>
        </row>
        <row r="85">
          <cell r="A85">
            <v>37196</v>
          </cell>
          <cell r="C85">
            <v>6.2111801242237252E-3</v>
          </cell>
          <cell r="D85">
            <v>1.904933073013626E-2</v>
          </cell>
        </row>
        <row r="86">
          <cell r="A86">
            <v>37226</v>
          </cell>
          <cell r="C86">
            <v>7.2388831437435464E-3</v>
          </cell>
          <cell r="D86">
            <v>1.9552709175754357E-2</v>
          </cell>
        </row>
        <row r="87">
          <cell r="A87">
            <v>37257</v>
          </cell>
          <cell r="C87">
            <v>1.349948078920038E-2</v>
          </cell>
          <cell r="D87">
            <v>2.1689907643057227E-2</v>
          </cell>
        </row>
        <row r="88">
          <cell r="A88">
            <v>37288</v>
          </cell>
          <cell r="C88">
            <v>1.4462809917355379E-2</v>
          </cell>
          <cell r="D88">
            <v>2.1553067393236924E-2</v>
          </cell>
        </row>
        <row r="89">
          <cell r="A89">
            <v>37316</v>
          </cell>
          <cell r="C89">
            <v>1.8537590113285374E-2</v>
          </cell>
          <cell r="D89">
            <v>2.1395587002254191E-2</v>
          </cell>
        </row>
        <row r="90">
          <cell r="A90">
            <v>37347</v>
          </cell>
          <cell r="C90">
            <v>1.7382413087934534E-2</v>
          </cell>
          <cell r="D90">
            <v>2.6114054532951458E-2</v>
          </cell>
        </row>
        <row r="91">
          <cell r="A91">
            <v>37377</v>
          </cell>
          <cell r="C91">
            <v>1.1156186612576224E-2</v>
          </cell>
          <cell r="D91">
            <v>2.4977832652429921E-2</v>
          </cell>
        </row>
        <row r="92">
          <cell r="A92">
            <v>37408</v>
          </cell>
          <cell r="C92">
            <v>1.2158054711246313E-2</v>
          </cell>
          <cell r="D92">
            <v>2.2777247708082093E-2</v>
          </cell>
        </row>
        <row r="93">
          <cell r="A93">
            <v>37438</v>
          </cell>
          <cell r="C93">
            <v>2.1341463414634054E-2</v>
          </cell>
          <cell r="D93">
            <v>2.4236565836962765E-2</v>
          </cell>
        </row>
        <row r="94">
          <cell r="A94">
            <v>37469</v>
          </cell>
          <cell r="C94">
            <v>2.5406504065040636E-2</v>
          </cell>
          <cell r="D94">
            <v>2.68088761447145E-2</v>
          </cell>
        </row>
        <row r="95">
          <cell r="A95">
            <v>37500</v>
          </cell>
          <cell r="C95">
            <v>2.3326572008113722E-2</v>
          </cell>
          <cell r="D95">
            <v>2.4669688662489753E-2</v>
          </cell>
        </row>
        <row r="96">
          <cell r="A96">
            <v>37530</v>
          </cell>
          <cell r="C96">
            <v>3.1600407747196746E-2</v>
          </cell>
          <cell r="D96">
            <v>2.5125679299515813E-2</v>
          </cell>
        </row>
        <row r="97">
          <cell r="A97">
            <v>37561</v>
          </cell>
          <cell r="C97">
            <v>4.4238683127572065E-2</v>
          </cell>
          <cell r="D97">
            <v>2.5048602594608393E-2</v>
          </cell>
        </row>
        <row r="98">
          <cell r="A98">
            <v>37591</v>
          </cell>
          <cell r="C98">
            <v>3.7987679671457775E-2</v>
          </cell>
          <cell r="D98">
            <v>2.2497702290447563E-2</v>
          </cell>
        </row>
        <row r="99">
          <cell r="A99">
            <v>37622</v>
          </cell>
          <cell r="C99">
            <v>4.508196721311486E-2</v>
          </cell>
          <cell r="D99">
            <v>2.916958328190411E-2</v>
          </cell>
        </row>
        <row r="100">
          <cell r="A100">
            <v>37653</v>
          </cell>
          <cell r="C100">
            <v>4.6843177189409335E-2</v>
          </cell>
          <cell r="D100">
            <v>3.0525822614057674E-2</v>
          </cell>
        </row>
        <row r="101">
          <cell r="A101">
            <v>37681</v>
          </cell>
          <cell r="C101">
            <v>4.2467138523761161E-2</v>
          </cell>
          <cell r="D101">
            <v>3.0432902737623335E-2</v>
          </cell>
        </row>
        <row r="102">
          <cell r="A102">
            <v>37712</v>
          </cell>
          <cell r="C102">
            <v>2.9145728643216184E-2</v>
          </cell>
          <cell r="D102">
            <v>2.3247167025727045E-2</v>
          </cell>
        </row>
        <row r="103">
          <cell r="A103">
            <v>37742</v>
          </cell>
          <cell r="C103">
            <v>2.8084252758274753E-2</v>
          </cell>
          <cell r="D103">
            <v>1.9585088423470953E-2</v>
          </cell>
        </row>
        <row r="104">
          <cell r="A104">
            <v>37773</v>
          </cell>
          <cell r="C104">
            <v>2.6026026026025884E-2</v>
          </cell>
          <cell r="D104">
            <v>1.9068450392618619E-2</v>
          </cell>
        </row>
        <row r="105">
          <cell r="A105">
            <v>37803</v>
          </cell>
          <cell r="C105">
            <v>2.0895522388059584E-2</v>
          </cell>
          <cell r="D105">
            <v>2.1118468557526526E-2</v>
          </cell>
        </row>
        <row r="106">
          <cell r="A106">
            <v>37834</v>
          </cell>
          <cell r="C106">
            <v>1.9821605550049526E-2</v>
          </cell>
          <cell r="D106">
            <v>2.2610242133860536E-2</v>
          </cell>
        </row>
        <row r="107">
          <cell r="A107">
            <v>37865</v>
          </cell>
          <cell r="C107">
            <v>2.1803766105054301E-2</v>
          </cell>
          <cell r="D107">
            <v>2.2564885585880878E-2</v>
          </cell>
        </row>
        <row r="108">
          <cell r="A108">
            <v>37895</v>
          </cell>
          <cell r="C108">
            <v>1.5810276679841806E-2</v>
          </cell>
          <cell r="D108">
            <v>2.3674897424332597E-2</v>
          </cell>
        </row>
        <row r="109">
          <cell r="A109">
            <v>37926</v>
          </cell>
          <cell r="C109">
            <v>1.5763546798029493E-2</v>
          </cell>
          <cell r="D109">
            <v>2.9902708258098709E-2</v>
          </cell>
        </row>
        <row r="110">
          <cell r="A110">
            <v>37956</v>
          </cell>
          <cell r="C110">
            <v>2.0771513353115889E-2</v>
          </cell>
          <cell r="D110">
            <v>2.9343603768986037E-2</v>
          </cell>
        </row>
        <row r="111">
          <cell r="A111">
            <v>37987</v>
          </cell>
          <cell r="C111">
            <v>1.2745098039215641E-2</v>
          </cell>
          <cell r="D111">
            <v>2.8786488706117552E-2</v>
          </cell>
        </row>
        <row r="112">
          <cell r="A112">
            <v>38018</v>
          </cell>
          <cell r="C112">
            <v>6.809338521400754E-3</v>
          </cell>
          <cell r="D112">
            <v>2.6631134712809423E-2</v>
          </cell>
        </row>
        <row r="113">
          <cell r="A113">
            <v>38047</v>
          </cell>
          <cell r="C113">
            <v>7.7594568380214834E-3</v>
          </cell>
          <cell r="D113">
            <v>2.4966398127368894E-2</v>
          </cell>
        </row>
        <row r="114">
          <cell r="A114">
            <v>38078</v>
          </cell>
          <cell r="C114">
            <v>1.6601562499999778E-2</v>
          </cell>
          <cell r="D114">
            <v>2.2854415730261479E-2</v>
          </cell>
        </row>
        <row r="115">
          <cell r="A115">
            <v>38108</v>
          </cell>
          <cell r="C115">
            <v>2.4390243902439046E-2</v>
          </cell>
          <cell r="D115">
            <v>2.6235586225358931E-2</v>
          </cell>
        </row>
        <row r="116">
          <cell r="A116">
            <v>38139</v>
          </cell>
          <cell r="C116">
            <v>2.5365853658536608E-2</v>
          </cell>
          <cell r="D116">
            <v>2.5695886728640538E-2</v>
          </cell>
        </row>
        <row r="117">
          <cell r="A117">
            <v>38169</v>
          </cell>
          <cell r="C117">
            <v>2.3391812865497075E-2</v>
          </cell>
          <cell r="D117">
            <v>2.2142905567995808E-2</v>
          </cell>
        </row>
        <row r="118">
          <cell r="A118">
            <v>38200</v>
          </cell>
          <cell r="C118">
            <v>1.8464528668610258E-2</v>
          </cell>
          <cell r="D118">
            <v>1.9142841226192697E-2</v>
          </cell>
        </row>
        <row r="119">
          <cell r="A119">
            <v>38231</v>
          </cell>
          <cell r="C119">
            <v>1.8428709990300662E-2</v>
          </cell>
          <cell r="D119">
            <v>2.0114842249440823E-2</v>
          </cell>
        </row>
        <row r="120">
          <cell r="A120">
            <v>38261</v>
          </cell>
          <cell r="C120">
            <v>2.3346303501945664E-2</v>
          </cell>
          <cell r="D120">
            <v>1.9571327421286755E-2</v>
          </cell>
        </row>
        <row r="121">
          <cell r="A121">
            <v>38292</v>
          </cell>
          <cell r="C121">
            <v>2.4248302618816719E-2</v>
          </cell>
          <cell r="D121">
            <v>1.9997102285075563E-2</v>
          </cell>
        </row>
        <row r="122">
          <cell r="A122">
            <v>38322</v>
          </cell>
          <cell r="C122">
            <v>2.1317829457364379E-2</v>
          </cell>
          <cell r="D122">
            <v>2.1044634866523859E-2</v>
          </cell>
        </row>
        <row r="123">
          <cell r="A123">
            <v>38353</v>
          </cell>
          <cell r="C123">
            <v>1.9361084220716362E-2</v>
          </cell>
          <cell r="D123">
            <v>1.6047706151866903E-2</v>
          </cell>
        </row>
        <row r="124">
          <cell r="A124">
            <v>38384</v>
          </cell>
          <cell r="C124">
            <v>2.1256038647343045E-2</v>
          </cell>
          <cell r="D124">
            <v>1.4006960889084707E-2</v>
          </cell>
        </row>
        <row r="125">
          <cell r="A125">
            <v>38412</v>
          </cell>
          <cell r="C125">
            <v>2.3099133782483072E-2</v>
          </cell>
          <cell r="D125">
            <v>1.5400328615313041E-2</v>
          </cell>
        </row>
        <row r="126">
          <cell r="A126">
            <v>38443</v>
          </cell>
          <cell r="C126">
            <v>2.4015369836695388E-2</v>
          </cell>
          <cell r="D126">
            <v>2.0301732332156597E-2</v>
          </cell>
        </row>
        <row r="127">
          <cell r="A127">
            <v>38473</v>
          </cell>
          <cell r="C127">
            <v>1.6190476190476311E-2</v>
          </cell>
          <cell r="D127">
            <v>2.0282122628882293E-2</v>
          </cell>
        </row>
        <row r="128">
          <cell r="A128">
            <v>38504</v>
          </cell>
          <cell r="C128">
            <v>1.7126546146527311E-2</v>
          </cell>
          <cell r="D128">
            <v>2.1237890634837608E-2</v>
          </cell>
        </row>
        <row r="129">
          <cell r="A129">
            <v>38534</v>
          </cell>
          <cell r="C129">
            <v>2.0000000000000018E-2</v>
          </cell>
          <cell r="D129">
            <v>2.1694498919714755E-2</v>
          </cell>
        </row>
        <row r="130">
          <cell r="A130">
            <v>38565</v>
          </cell>
          <cell r="C130">
            <v>2.57633587786259E-2</v>
          </cell>
          <cell r="D130">
            <v>2.2107428661001238E-2</v>
          </cell>
        </row>
        <row r="131">
          <cell r="A131">
            <v>38596</v>
          </cell>
          <cell r="C131">
            <v>3.2380952380952399E-2</v>
          </cell>
          <cell r="D131">
            <v>2.5381100641069798E-2</v>
          </cell>
        </row>
        <row r="132">
          <cell r="A132">
            <v>38626</v>
          </cell>
          <cell r="C132">
            <v>2.5665399239543696E-2</v>
          </cell>
          <cell r="D132">
            <v>2.4505195175521965E-2</v>
          </cell>
        </row>
        <row r="133">
          <cell r="A133">
            <v>38657</v>
          </cell>
          <cell r="C133">
            <v>1.9886363636363757E-2</v>
          </cell>
          <cell r="D133">
            <v>2.2065006160871814E-2</v>
          </cell>
        </row>
        <row r="134">
          <cell r="A134">
            <v>38687</v>
          </cell>
          <cell r="C134">
            <v>2.0872865275142205E-2</v>
          </cell>
          <cell r="D134">
            <v>2.1095323128418109E-2</v>
          </cell>
        </row>
        <row r="135">
          <cell r="A135">
            <v>38718</v>
          </cell>
          <cell r="C135">
            <v>2.7540360873694159E-2</v>
          </cell>
          <cell r="D135">
            <v>2.3442551558588987E-2</v>
          </cell>
        </row>
        <row r="136">
          <cell r="A136">
            <v>38749</v>
          </cell>
          <cell r="C136">
            <v>2.1759697256386046E-2</v>
          </cell>
          <cell r="D136">
            <v>2.1507836910498401E-2</v>
          </cell>
        </row>
        <row r="137">
          <cell r="A137">
            <v>38777</v>
          </cell>
          <cell r="C137">
            <v>2.1636876763875712E-2</v>
          </cell>
          <cell r="D137">
            <v>2.2367743846294585E-2</v>
          </cell>
        </row>
        <row r="138">
          <cell r="A138">
            <v>38808</v>
          </cell>
          <cell r="C138">
            <v>2.4390243902439046E-2</v>
          </cell>
          <cell r="D138">
            <v>2.4202789718354101E-2</v>
          </cell>
        </row>
        <row r="139">
          <cell r="A139">
            <v>38838</v>
          </cell>
          <cell r="C139">
            <v>2.8116213683224034E-2</v>
          </cell>
          <cell r="D139">
            <v>2.2135952191245867E-2</v>
          </cell>
        </row>
        <row r="140">
          <cell r="A140">
            <v>38869</v>
          </cell>
          <cell r="C140">
            <v>2.4321796071094415E-2</v>
          </cell>
          <cell r="D140">
            <v>2.0717831028928213E-2</v>
          </cell>
        </row>
        <row r="141">
          <cell r="A141">
            <v>38899</v>
          </cell>
          <cell r="C141">
            <v>2.3342670401493848E-2</v>
          </cell>
          <cell r="D141">
            <v>2.1669968145058061E-2</v>
          </cell>
        </row>
        <row r="142">
          <cell r="A142">
            <v>38930</v>
          </cell>
          <cell r="C142">
            <v>2.1395348837209172E-2</v>
          </cell>
          <cell r="D142">
            <v>2.3577023806280017E-2</v>
          </cell>
        </row>
        <row r="143">
          <cell r="A143">
            <v>38961</v>
          </cell>
          <cell r="C143">
            <v>7.3800738007379074E-3</v>
          </cell>
          <cell r="D143">
            <v>1.9803902718557032E-2</v>
          </cell>
        </row>
        <row r="144">
          <cell r="A144">
            <v>38991</v>
          </cell>
          <cell r="C144">
            <v>1.0194624652456019E-2</v>
          </cell>
          <cell r="D144">
            <v>1.7900620396609446E-2</v>
          </cell>
        </row>
        <row r="145">
          <cell r="A145">
            <v>39022</v>
          </cell>
          <cell r="C145">
            <v>1.3927576601671321E-2</v>
          </cell>
          <cell r="D145">
            <v>1.6902605508958946E-2</v>
          </cell>
        </row>
        <row r="146">
          <cell r="A146">
            <v>39052</v>
          </cell>
          <cell r="C146">
            <v>1.6728624535315983E-2</v>
          </cell>
          <cell r="D146">
            <v>1.8798637679017682E-2</v>
          </cell>
        </row>
        <row r="147">
          <cell r="A147">
            <v>39083</v>
          </cell>
          <cell r="C147">
            <v>1.109057301293892E-2</v>
          </cell>
          <cell r="D147">
            <v>1.9282282917595595E-2</v>
          </cell>
        </row>
        <row r="148">
          <cell r="A148">
            <v>39114</v>
          </cell>
          <cell r="C148">
            <v>2.0370370370370372E-2</v>
          </cell>
          <cell r="D148">
            <v>2.1064797512388989E-2</v>
          </cell>
        </row>
        <row r="149">
          <cell r="A149">
            <v>39142</v>
          </cell>
          <cell r="C149">
            <v>2.3020257826887658E-2</v>
          </cell>
          <cell r="D149">
            <v>2.2328333302191306E-2</v>
          </cell>
        </row>
        <row r="150">
          <cell r="A150">
            <v>39173</v>
          </cell>
          <cell r="C150">
            <v>2.19780219780219E-2</v>
          </cell>
          <cell r="D150">
            <v>2.3183422069082527E-2</v>
          </cell>
        </row>
        <row r="151">
          <cell r="A151">
            <v>39203</v>
          </cell>
          <cell r="C151">
            <v>2.1877848678213185E-2</v>
          </cell>
          <cell r="D151">
            <v>2.4992285156236305E-2</v>
          </cell>
        </row>
        <row r="152">
          <cell r="A152">
            <v>39234</v>
          </cell>
          <cell r="C152">
            <v>2.1917808219178214E-2</v>
          </cell>
          <cell r="D152">
            <v>2.3119096074403656E-2</v>
          </cell>
        </row>
        <row r="153">
          <cell r="A153">
            <v>39264</v>
          </cell>
          <cell r="C153">
            <v>2.1897810218978186E-2</v>
          </cell>
          <cell r="D153">
            <v>2.2619985129827214E-2</v>
          </cell>
        </row>
        <row r="154">
          <cell r="A154">
            <v>39295</v>
          </cell>
          <cell r="C154">
            <v>1.7304189435336959E-2</v>
          </cell>
          <cell r="D154">
            <v>1.9347716651124225E-2</v>
          </cell>
        </row>
        <row r="155">
          <cell r="A155">
            <v>39326</v>
          </cell>
          <cell r="C155">
            <v>2.4725274725274859E-2</v>
          </cell>
          <cell r="D155">
            <v>1.6015660744571836E-2</v>
          </cell>
        </row>
        <row r="156">
          <cell r="A156">
            <v>39356</v>
          </cell>
          <cell r="C156">
            <v>2.3853211009174258E-2</v>
          </cell>
          <cell r="D156">
            <v>1.7000988295795327E-2</v>
          </cell>
        </row>
        <row r="157">
          <cell r="A157">
            <v>39387</v>
          </cell>
          <cell r="C157">
            <v>2.4725274725274859E-2</v>
          </cell>
          <cell r="D157">
            <v>1.9312128096531378E-2</v>
          </cell>
        </row>
        <row r="158">
          <cell r="A158">
            <v>39417</v>
          </cell>
          <cell r="C158">
            <v>2.3765996343692919E-2</v>
          </cell>
          <cell r="D158">
            <v>2.0241242701229956E-2</v>
          </cell>
        </row>
        <row r="159">
          <cell r="A159">
            <v>39448</v>
          </cell>
          <cell r="C159">
            <v>2.1937842778793293E-2</v>
          </cell>
          <cell r="D159">
            <v>1.6499738828700927E-2</v>
          </cell>
        </row>
        <row r="160">
          <cell r="A160">
            <v>39479</v>
          </cell>
          <cell r="C160">
            <v>1.8148820326678861E-2</v>
          </cell>
          <cell r="D160">
            <v>1.9258990094710438E-2</v>
          </cell>
        </row>
        <row r="161">
          <cell r="A161">
            <v>39508</v>
          </cell>
          <cell r="C161">
            <v>1.3501350135013412E-2</v>
          </cell>
          <cell r="D161">
            <v>1.824968083619849E-2</v>
          </cell>
        </row>
        <row r="162">
          <cell r="A162">
            <v>39539</v>
          </cell>
          <cell r="C162">
            <v>1.70250896057349E-2</v>
          </cell>
          <cell r="D162">
            <v>1.9498548001560145E-2</v>
          </cell>
        </row>
        <row r="163">
          <cell r="A163">
            <v>39569</v>
          </cell>
          <cell r="C163">
            <v>2.2301516503122176E-2</v>
          </cell>
          <cell r="D163">
            <v>2.20896606387746E-2</v>
          </cell>
        </row>
        <row r="164">
          <cell r="A164">
            <v>39600</v>
          </cell>
          <cell r="C164">
            <v>3.1277926720286064E-2</v>
          </cell>
          <cell r="D164">
            <v>2.6587199676098017E-2</v>
          </cell>
        </row>
        <row r="165">
          <cell r="A165">
            <v>39630</v>
          </cell>
          <cell r="C165">
            <v>3.3928571428571308E-2</v>
          </cell>
          <cell r="D165">
            <v>2.7895589574006063E-2</v>
          </cell>
        </row>
        <row r="166">
          <cell r="A166">
            <v>39661</v>
          </cell>
          <cell r="C166">
            <v>3.4914950760966734E-2</v>
          </cell>
          <cell r="D166">
            <v>2.6071788481876634E-2</v>
          </cell>
        </row>
        <row r="167">
          <cell r="A167">
            <v>39692</v>
          </cell>
          <cell r="C167">
            <v>3.3958891867738927E-2</v>
          </cell>
          <cell r="D167">
            <v>2.9331729581775656E-2</v>
          </cell>
        </row>
        <row r="168">
          <cell r="A168">
            <v>39722</v>
          </cell>
          <cell r="C168">
            <v>2.5985663082437327E-2</v>
          </cell>
          <cell r="D168">
            <v>2.4918882446962387E-2</v>
          </cell>
        </row>
        <row r="169">
          <cell r="A169">
            <v>39753</v>
          </cell>
          <cell r="C169">
            <v>1.9660411081322549E-2</v>
          </cell>
          <cell r="D169">
            <v>2.2189705911674018E-2</v>
          </cell>
        </row>
        <row r="170">
          <cell r="A170">
            <v>39783</v>
          </cell>
          <cell r="C170">
            <v>1.1607142857142927E-2</v>
          </cell>
          <cell r="D170">
            <v>1.7668410886148678E-2</v>
          </cell>
        </row>
        <row r="171">
          <cell r="A171">
            <v>39814</v>
          </cell>
          <cell r="C171">
            <v>1.0733452593917781E-2</v>
          </cell>
          <cell r="D171">
            <v>1.6320207497710904E-2</v>
          </cell>
        </row>
        <row r="172">
          <cell r="A172">
            <v>39845</v>
          </cell>
          <cell r="C172">
            <v>1.426024955436711E-2</v>
          </cell>
          <cell r="D172">
            <v>1.6202674956143692E-2</v>
          </cell>
        </row>
        <row r="173">
          <cell r="A173">
            <v>39873</v>
          </cell>
          <cell r="C173">
            <v>1.243339253996445E-2</v>
          </cell>
          <cell r="D173">
            <v>1.2967230595850143E-2</v>
          </cell>
        </row>
        <row r="174">
          <cell r="A174">
            <v>39904</v>
          </cell>
          <cell r="C174">
            <v>3.5242290748900285E-3</v>
          </cell>
          <cell r="D174">
            <v>1.0252106652797632E-2</v>
          </cell>
        </row>
        <row r="175">
          <cell r="A175">
            <v>39934</v>
          </cell>
          <cell r="C175">
            <v>8.7260034904024231E-4</v>
          </cell>
          <cell r="D175">
            <v>1.1530314505327821E-2</v>
          </cell>
        </row>
        <row r="176">
          <cell r="A176">
            <v>39965</v>
          </cell>
          <cell r="C176">
            <v>-2.5996533795494825E-3</v>
          </cell>
          <cell r="D176">
            <v>1.419769353555167E-2</v>
          </cell>
        </row>
        <row r="177">
          <cell r="A177">
            <v>39995</v>
          </cell>
          <cell r="C177">
            <v>-9.4991364421416202E-3</v>
          </cell>
          <cell r="D177">
            <v>1.1981789785341368E-2</v>
          </cell>
        </row>
        <row r="178">
          <cell r="A178">
            <v>40026</v>
          </cell>
          <cell r="C178">
            <v>-7.7854671280276344E-3</v>
          </cell>
          <cell r="D178">
            <v>1.3339851398094904E-2</v>
          </cell>
        </row>
        <row r="179">
          <cell r="A179">
            <v>40057</v>
          </cell>
          <cell r="C179">
            <v>-8.6430423509075149E-3</v>
          </cell>
          <cell r="D179">
            <v>1.2433870124971991E-2</v>
          </cell>
        </row>
        <row r="180">
          <cell r="A180">
            <v>40087</v>
          </cell>
          <cell r="C180">
            <v>8.7336244541469377E-4</v>
          </cell>
          <cell r="D180">
            <v>1.3351725922498892E-2</v>
          </cell>
        </row>
        <row r="181">
          <cell r="A181">
            <v>40118</v>
          </cell>
          <cell r="C181">
            <v>9.6406660823840085E-3</v>
          </cell>
          <cell r="D181">
            <v>1.4638170296181974E-2</v>
          </cell>
        </row>
        <row r="182">
          <cell r="A182">
            <v>40148</v>
          </cell>
          <cell r="C182">
            <v>1.3239187996469504E-2</v>
          </cell>
          <cell r="D182">
            <v>1.2422836565829209E-2</v>
          </cell>
        </row>
        <row r="183">
          <cell r="A183">
            <v>40179</v>
          </cell>
          <cell r="C183">
            <v>1.8584070796460184E-2</v>
          </cell>
          <cell r="D183">
            <v>1.4651168940968518E-2</v>
          </cell>
        </row>
        <row r="184">
          <cell r="A184">
            <v>40210</v>
          </cell>
          <cell r="C184">
            <v>1.5817223198594021E-2</v>
          </cell>
          <cell r="D184">
            <v>1.5038437845104502E-2</v>
          </cell>
        </row>
        <row r="185">
          <cell r="A185">
            <v>40238</v>
          </cell>
          <cell r="C185">
            <v>1.4035087719298289E-2</v>
          </cell>
          <cell r="D185">
            <v>1.3233923639654588E-2</v>
          </cell>
        </row>
        <row r="186">
          <cell r="A186">
            <v>40269</v>
          </cell>
          <cell r="C186">
            <v>1.843722563652328E-2</v>
          </cell>
          <cell r="D186">
            <v>1.0953229243599427E-2</v>
          </cell>
        </row>
        <row r="187">
          <cell r="A187">
            <v>40299</v>
          </cell>
          <cell r="C187">
            <v>1.3949433304272008E-2</v>
          </cell>
          <cell r="D187">
            <v>7.3897984065960376E-3</v>
          </cell>
        </row>
        <row r="188">
          <cell r="A188">
            <v>40330</v>
          </cell>
          <cell r="C188">
            <v>9.5569070373588971E-3</v>
          </cell>
          <cell r="D188">
            <v>3.4602179519283016E-3</v>
          </cell>
        </row>
        <row r="189">
          <cell r="A189">
            <v>40360</v>
          </cell>
          <cell r="C189">
            <v>1.8308631211856996E-2</v>
          </cell>
          <cell r="D189">
            <v>4.3085076726996352E-3</v>
          </cell>
        </row>
        <row r="190">
          <cell r="A190">
            <v>40391</v>
          </cell>
          <cell r="C190">
            <v>1.7436791630339954E-2</v>
          </cell>
          <cell r="D190">
            <v>4.7465207375718688E-3</v>
          </cell>
        </row>
        <row r="191">
          <cell r="A191">
            <v>40422</v>
          </cell>
          <cell r="C191">
            <v>1.9180470793374038E-2</v>
          </cell>
          <cell r="D191">
            <v>5.1724482998374288E-3</v>
          </cell>
        </row>
        <row r="192">
          <cell r="A192">
            <v>40452</v>
          </cell>
          <cell r="C192">
            <v>2.443280977312412E-2</v>
          </cell>
          <cell r="D192">
            <v>1.2584569760486941E-2</v>
          </cell>
        </row>
        <row r="193">
          <cell r="A193">
            <v>40483</v>
          </cell>
          <cell r="C193">
            <v>1.9965277777777679E-2</v>
          </cell>
          <cell r="D193">
            <v>1.4789841512250934E-2</v>
          </cell>
        </row>
        <row r="194">
          <cell r="A194">
            <v>40513</v>
          </cell>
          <cell r="C194">
            <v>2.3519163763066286E-2</v>
          </cell>
          <cell r="D194">
            <v>1.8366204461889302E-2</v>
          </cell>
        </row>
        <row r="195">
          <cell r="A195">
            <v>40544</v>
          </cell>
          <cell r="C195">
            <v>2.3457862728062606E-2</v>
          </cell>
          <cell r="D195">
            <v>2.1018058658217154E-2</v>
          </cell>
        </row>
        <row r="196">
          <cell r="A196">
            <v>40575</v>
          </cell>
          <cell r="C196">
            <v>2.1626297577854725E-2</v>
          </cell>
          <cell r="D196">
            <v>1.8717619731884572E-2</v>
          </cell>
        </row>
        <row r="197">
          <cell r="A197">
            <v>40603</v>
          </cell>
          <cell r="C197">
            <v>3.2871972318339271E-2</v>
          </cell>
          <cell r="D197">
            <v>2.3410191981998896E-2</v>
          </cell>
        </row>
        <row r="198">
          <cell r="A198">
            <v>40634</v>
          </cell>
          <cell r="C198">
            <v>3.2758620689655071E-2</v>
          </cell>
          <cell r="D198">
            <v>2.5572924958227716E-2</v>
          </cell>
        </row>
        <row r="199">
          <cell r="A199">
            <v>40664</v>
          </cell>
          <cell r="C199">
            <v>3.6973344797936347E-2</v>
          </cell>
          <cell r="D199">
            <v>2.5396769699175037E-2</v>
          </cell>
        </row>
        <row r="200">
          <cell r="A200">
            <v>40695</v>
          </cell>
          <cell r="C200">
            <v>3.0981067125645412E-2</v>
          </cell>
          <cell r="D200">
            <v>2.021275101884612E-2</v>
          </cell>
        </row>
        <row r="201">
          <cell r="A201">
            <v>40725</v>
          </cell>
          <cell r="C201">
            <v>2.7397260273972712E-2</v>
          </cell>
          <cell r="D201">
            <v>2.2842850989535535E-2</v>
          </cell>
        </row>
        <row r="202">
          <cell r="A202">
            <v>40756</v>
          </cell>
          <cell r="C202">
            <v>3.0848329048843048E-2</v>
          </cell>
          <cell r="D202">
            <v>2.4120606454606897E-2</v>
          </cell>
        </row>
        <row r="203">
          <cell r="A203">
            <v>40787</v>
          </cell>
          <cell r="C203">
            <v>3.1650983746791983E-2</v>
          </cell>
          <cell r="D203">
            <v>2.5396769699175037E-2</v>
          </cell>
        </row>
        <row r="204">
          <cell r="A204">
            <v>40817</v>
          </cell>
          <cell r="C204">
            <v>2.8960817717206044E-2</v>
          </cell>
          <cell r="D204">
            <v>2.6694317526150702E-2</v>
          </cell>
        </row>
        <row r="205">
          <cell r="A205">
            <v>40848</v>
          </cell>
          <cell r="C205">
            <v>2.8936170212765955E-2</v>
          </cell>
          <cell r="D205">
            <v>2.4440904428687293E-2</v>
          </cell>
        </row>
        <row r="206">
          <cell r="A206">
            <v>40878</v>
          </cell>
          <cell r="C206">
            <v>2.297872340425533E-2</v>
          </cell>
          <cell r="D206">
            <v>2.3248907903708593E-2</v>
          </cell>
        </row>
        <row r="207">
          <cell r="A207">
            <v>40909</v>
          </cell>
          <cell r="C207">
            <v>2.4617996604414216E-2</v>
          </cell>
          <cell r="D207">
            <v>2.4037765376581754E-2</v>
          </cell>
        </row>
        <row r="208">
          <cell r="A208">
            <v>40940</v>
          </cell>
          <cell r="C208">
            <v>2.6248941574936513E-2</v>
          </cell>
          <cell r="D208">
            <v>2.3935010913483046E-2</v>
          </cell>
        </row>
        <row r="209">
          <cell r="A209">
            <v>40969</v>
          </cell>
          <cell r="C209">
            <v>1.9262981574539317E-2</v>
          </cell>
          <cell r="D209">
            <v>2.6044914265435759E-2</v>
          </cell>
        </row>
        <row r="210">
          <cell r="A210">
            <v>41000</v>
          </cell>
          <cell r="C210">
            <v>2.0033388981636202E-2</v>
          </cell>
          <cell r="D210">
            <v>2.6376283758577923E-2</v>
          </cell>
        </row>
        <row r="211">
          <cell r="A211">
            <v>41030</v>
          </cell>
          <cell r="C211">
            <v>1.2437810945273631E-2</v>
          </cell>
          <cell r="D211">
            <v>2.4632140436664729E-2</v>
          </cell>
        </row>
        <row r="212">
          <cell r="A212">
            <v>41061</v>
          </cell>
          <cell r="C212">
            <v>1.5025041736226985E-2</v>
          </cell>
          <cell r="D212">
            <v>2.2971945210848776E-2</v>
          </cell>
        </row>
        <row r="213">
          <cell r="A213">
            <v>41091</v>
          </cell>
          <cell r="C213">
            <v>1.2499999999999956E-2</v>
          </cell>
          <cell r="D213">
            <v>1.9921431301155312E-2</v>
          </cell>
        </row>
        <row r="214">
          <cell r="A214">
            <v>41122</v>
          </cell>
          <cell r="C214">
            <v>1.2468827930174564E-2</v>
          </cell>
          <cell r="D214">
            <v>2.1617247057752476E-2</v>
          </cell>
        </row>
        <row r="215">
          <cell r="A215">
            <v>41153</v>
          </cell>
          <cell r="C215">
            <v>1.1608623548922115E-2</v>
          </cell>
          <cell r="D215">
            <v>2.158065352226779E-2</v>
          </cell>
        </row>
        <row r="216">
          <cell r="A216">
            <v>41183</v>
          </cell>
          <cell r="C216">
            <v>1.1589403973510048E-2</v>
          </cell>
          <cell r="D216">
            <v>2.023813901786875E-2</v>
          </cell>
        </row>
        <row r="217">
          <cell r="A217">
            <v>41214</v>
          </cell>
          <cell r="C217">
            <v>8.2712985938793171E-3</v>
          </cell>
          <cell r="D217">
            <v>1.8551328363297648E-2</v>
          </cell>
        </row>
        <row r="218">
          <cell r="A218">
            <v>41244</v>
          </cell>
          <cell r="C218">
            <v>8.3194675540765317E-3</v>
          </cell>
          <cell r="D218">
            <v>1.5622647296783976E-2</v>
          </cell>
        </row>
        <row r="219">
          <cell r="A219">
            <v>41275</v>
          </cell>
          <cell r="C219">
            <v>4.9710024855011969E-3</v>
          </cell>
          <cell r="D219">
            <v>1.4746951319502211E-2</v>
          </cell>
        </row>
        <row r="220">
          <cell r="A220">
            <v>41306</v>
          </cell>
          <cell r="C220">
            <v>1.2376237623762387E-2</v>
          </cell>
          <cell r="D220">
            <v>1.9288988627367942E-2</v>
          </cell>
        </row>
        <row r="221">
          <cell r="A221">
            <v>41334</v>
          </cell>
          <cell r="C221">
            <v>9.8603122432210366E-3</v>
          </cell>
          <cell r="D221">
            <v>1.4550754191637649E-2</v>
          </cell>
        </row>
        <row r="222">
          <cell r="A222">
            <v>41365</v>
          </cell>
          <cell r="C222">
            <v>4.0916530278232166E-3</v>
          </cell>
          <cell r="D222">
            <v>1.2031131777152204E-2</v>
          </cell>
        </row>
        <row r="223">
          <cell r="A223">
            <v>41395</v>
          </cell>
          <cell r="C223">
            <v>7.3710073710073765E-3</v>
          </cell>
          <cell r="D223">
            <v>9.9012315629869452E-3</v>
          </cell>
        </row>
        <row r="224">
          <cell r="A224">
            <v>41426</v>
          </cell>
          <cell r="C224">
            <v>1.1513157894736947E-2</v>
          </cell>
          <cell r="D224">
            <v>1.3267578336960462E-2</v>
          </cell>
        </row>
        <row r="225">
          <cell r="A225">
            <v>41456</v>
          </cell>
          <cell r="C225">
            <v>1.3168724279835287E-2</v>
          </cell>
          <cell r="D225">
            <v>1.2834306949233154E-2</v>
          </cell>
        </row>
        <row r="226">
          <cell r="A226">
            <v>41487</v>
          </cell>
          <cell r="C226">
            <v>1.0673234811165777E-2</v>
          </cell>
          <cell r="D226">
            <v>1.157063296126748E-2</v>
          </cell>
        </row>
        <row r="227">
          <cell r="A227">
            <v>41518</v>
          </cell>
          <cell r="C227">
            <v>1.06557377049179E-2</v>
          </cell>
          <cell r="D227">
            <v>1.1132068377564863E-2</v>
          </cell>
        </row>
        <row r="228">
          <cell r="A228">
            <v>41548</v>
          </cell>
          <cell r="C228">
            <v>6.5466448445170577E-3</v>
          </cell>
          <cell r="D228">
            <v>9.0648742919363645E-3</v>
          </cell>
        </row>
        <row r="229">
          <cell r="A229">
            <v>41579</v>
          </cell>
          <cell r="C229">
            <v>9.023789991796427E-3</v>
          </cell>
          <cell r="D229">
            <v>8.6474741192517079E-3</v>
          </cell>
        </row>
        <row r="230">
          <cell r="A230">
            <v>41609</v>
          </cell>
          <cell r="C230">
            <v>1.2376237623762387E-2</v>
          </cell>
          <cell r="D230">
            <v>1.0345816483243286E-2</v>
          </cell>
        </row>
        <row r="231">
          <cell r="A231">
            <v>41640</v>
          </cell>
          <cell r="C231">
            <v>1.483924154987637E-2</v>
          </cell>
          <cell r="D231">
            <v>9.8930685681553054E-3</v>
          </cell>
        </row>
        <row r="232">
          <cell r="A232">
            <v>41671</v>
          </cell>
          <cell r="C232">
            <v>1.140994295028519E-2</v>
          </cell>
          <cell r="D232">
            <v>1.1892974943137791E-2</v>
          </cell>
        </row>
        <row r="233">
          <cell r="A233">
            <v>41699</v>
          </cell>
          <cell r="C233">
            <v>1.5459723352318822E-2</v>
          </cell>
          <cell r="D233">
            <v>1.2656147611314061E-2</v>
          </cell>
        </row>
        <row r="234">
          <cell r="A234">
            <v>41730</v>
          </cell>
          <cell r="C234">
            <v>2.0374898125509411E-2</v>
          </cell>
          <cell r="D234">
            <v>1.2200532585781465E-2</v>
          </cell>
        </row>
        <row r="235">
          <cell r="A235">
            <v>41760</v>
          </cell>
          <cell r="C235">
            <v>2.2764227642276369E-2</v>
          </cell>
          <cell r="D235">
            <v>1.5038437845104502E-2</v>
          </cell>
        </row>
        <row r="236">
          <cell r="A236">
            <v>41791</v>
          </cell>
          <cell r="C236">
            <v>2.3577235772357819E-2</v>
          </cell>
          <cell r="D236">
            <v>1.7527317621135463E-2</v>
          </cell>
        </row>
        <row r="237">
          <cell r="A237">
            <v>41821</v>
          </cell>
          <cell r="C237">
            <v>2.1121039805036546E-2</v>
          </cell>
          <cell r="D237">
            <v>1.7137110341849615E-2</v>
          </cell>
        </row>
        <row r="238">
          <cell r="A238">
            <v>41852</v>
          </cell>
          <cell r="C238">
            <v>2.1121039805036546E-2</v>
          </cell>
          <cell r="D238">
            <v>1.5883706156121669E-2</v>
          </cell>
        </row>
        <row r="239">
          <cell r="A239">
            <v>41883</v>
          </cell>
          <cell r="C239">
            <v>2.0275750202757514E-2</v>
          </cell>
          <cell r="D239">
            <v>1.5454351994025783E-2</v>
          </cell>
        </row>
        <row r="240">
          <cell r="A240">
            <v>41913</v>
          </cell>
          <cell r="C240">
            <v>2.3577235772357819E-2</v>
          </cell>
          <cell r="D240">
            <v>1.5026222521316024E-2</v>
          </cell>
        </row>
        <row r="241">
          <cell r="A241">
            <v>41944</v>
          </cell>
          <cell r="C241">
            <v>1.9512195121951237E-2</v>
          </cell>
          <cell r="D241">
            <v>1.4254435072781568E-2</v>
          </cell>
        </row>
        <row r="242">
          <cell r="A242">
            <v>41974</v>
          </cell>
          <cell r="C242">
            <v>1.4669926650366705E-2</v>
          </cell>
          <cell r="D242">
            <v>1.3522433285162894E-2</v>
          </cell>
        </row>
        <row r="243">
          <cell r="A243">
            <v>42005</v>
          </cell>
          <cell r="C243">
            <v>9.7481722177092944E-3</v>
          </cell>
          <cell r="D243">
            <v>1.2290506351706254E-2</v>
          </cell>
        </row>
        <row r="244">
          <cell r="A244">
            <v>42036</v>
          </cell>
          <cell r="C244">
            <v>1.0475423045930743E-2</v>
          </cell>
          <cell r="D244">
            <v>1.0942575013808575E-2</v>
          </cell>
        </row>
        <row r="245">
          <cell r="A245">
            <v>42064</v>
          </cell>
          <cell r="C245">
            <v>1.2019230769230838E-2</v>
          </cell>
          <cell r="D245">
            <v>1.3738017489799859E-2</v>
          </cell>
        </row>
        <row r="246">
          <cell r="A246">
            <v>42095</v>
          </cell>
          <cell r="C246">
            <v>7.9872204472843933E-3</v>
          </cell>
          <cell r="D246">
            <v>1.4162145505201229E-2</v>
          </cell>
        </row>
        <row r="247">
          <cell r="A247">
            <v>42125</v>
          </cell>
          <cell r="C247">
            <v>8.7440381558028246E-3</v>
          </cell>
          <cell r="D247">
            <v>1.5729942983454093E-2</v>
          </cell>
        </row>
        <row r="248">
          <cell r="A248">
            <v>42156</v>
          </cell>
          <cell r="C248">
            <v>1.0325655281969714E-2</v>
          </cell>
          <cell r="D248">
            <v>1.6929860641044625E-2</v>
          </cell>
        </row>
        <row r="249">
          <cell r="A249">
            <v>42186</v>
          </cell>
          <cell r="C249">
            <v>1.2728719172633296E-2</v>
          </cell>
          <cell r="D249">
            <v>1.6916222095990641E-2</v>
          </cell>
        </row>
        <row r="250">
          <cell r="A250">
            <v>42217</v>
          </cell>
          <cell r="C250">
            <v>1.2728719172633296E-2</v>
          </cell>
          <cell r="D250">
            <v>1.6916222095990641E-2</v>
          </cell>
        </row>
        <row r="251">
          <cell r="A251">
            <v>42248</v>
          </cell>
          <cell r="C251">
            <v>1.0333863275039823E-2</v>
          </cell>
          <cell r="D251">
            <v>1.5292637769126927E-2</v>
          </cell>
        </row>
        <row r="252">
          <cell r="A252">
            <v>42278</v>
          </cell>
          <cell r="C252">
            <v>1.0325655281969714E-2</v>
          </cell>
          <cell r="D252">
            <v>1.6929860641044625E-2</v>
          </cell>
        </row>
        <row r="253">
          <cell r="A253">
            <v>42309</v>
          </cell>
          <cell r="C253">
            <v>1.3556618819776656E-2</v>
          </cell>
          <cell r="D253">
            <v>1.653004546512693E-2</v>
          </cell>
        </row>
        <row r="254">
          <cell r="A254">
            <v>42339</v>
          </cell>
          <cell r="C254">
            <v>1.6064257028112428E-2</v>
          </cell>
          <cell r="D254">
            <v>1.5366852497546546E-2</v>
          </cell>
        </row>
        <row r="255">
          <cell r="A255">
            <v>42370</v>
          </cell>
          <cell r="C255">
            <v>2.011263073209979E-2</v>
          </cell>
          <cell r="D255">
            <v>1.4917171171094479E-2</v>
          </cell>
        </row>
        <row r="256">
          <cell r="A256">
            <v>42401</v>
          </cell>
          <cell r="C256">
            <v>1.3556618819776656E-2</v>
          </cell>
          <cell r="D256">
            <v>1.2014848301603376E-2</v>
          </cell>
        </row>
        <row r="257">
          <cell r="A257">
            <v>42430</v>
          </cell>
          <cell r="C257">
            <v>1.2668250197941378E-2</v>
          </cell>
          <cell r="D257">
            <v>1.2343688472320924E-2</v>
          </cell>
        </row>
        <row r="258">
          <cell r="A258">
            <v>42461</v>
          </cell>
          <cell r="C258">
            <v>1.6640253565768592E-2</v>
          </cell>
          <cell r="D258">
            <v>1.2304491438510645E-2</v>
          </cell>
        </row>
        <row r="259">
          <cell r="A259">
            <v>42491</v>
          </cell>
          <cell r="C259">
            <v>1.4972419227738509E-2</v>
          </cell>
          <cell r="D259">
            <v>1.1853436416832785E-2</v>
          </cell>
        </row>
        <row r="260">
          <cell r="A260">
            <v>42522</v>
          </cell>
          <cell r="C260">
            <v>1.4937106918238907E-2</v>
          </cell>
          <cell r="D260">
            <v>1.2628756068657321E-2</v>
          </cell>
        </row>
        <row r="261">
          <cell r="A261">
            <v>42552</v>
          </cell>
          <cell r="C261">
            <v>1.256873527101332E-2</v>
          </cell>
          <cell r="D261">
            <v>1.2648724062429562E-2</v>
          </cell>
        </row>
        <row r="262">
          <cell r="A262">
            <v>42583</v>
          </cell>
          <cell r="C262">
            <v>1.09976433621366E-2</v>
          </cell>
          <cell r="D262">
            <v>1.1862811080972202E-2</v>
          </cell>
        </row>
        <row r="263">
          <cell r="A263">
            <v>42614</v>
          </cell>
          <cell r="C263">
            <v>1.3375295043273061E-2</v>
          </cell>
          <cell r="D263">
            <v>1.1853436416832785E-2</v>
          </cell>
        </row>
        <row r="264">
          <cell r="A264">
            <v>42644</v>
          </cell>
          <cell r="C264">
            <v>1.4937106918238907E-2</v>
          </cell>
          <cell r="D264">
            <v>1.2628756068657321E-2</v>
          </cell>
        </row>
        <row r="265">
          <cell r="A265">
            <v>42675</v>
          </cell>
          <cell r="C265">
            <v>1.1801730920534936E-2</v>
          </cell>
          <cell r="D265">
            <v>1.2678794735929477E-2</v>
          </cell>
        </row>
        <row r="266">
          <cell r="A266">
            <v>42705</v>
          </cell>
          <cell r="C266">
            <v>1.5019762845849938E-2</v>
          </cell>
          <cell r="D266">
            <v>1.5541875653003023E-2</v>
          </cell>
        </row>
        <row r="267">
          <cell r="A267">
            <v>42736</v>
          </cell>
          <cell r="C267">
            <v>2.1293375394321856E-2</v>
          </cell>
          <cell r="D267">
            <v>2.0702832328179488E-2</v>
          </cell>
        </row>
        <row r="268">
          <cell r="A268">
            <v>42767</v>
          </cell>
          <cell r="C268">
            <v>2.0456333595594067E-2</v>
          </cell>
          <cell r="D268">
            <v>1.7000624941979181E-2</v>
          </cell>
        </row>
        <row r="269">
          <cell r="A269">
            <v>42795</v>
          </cell>
          <cell r="C269">
            <v>1.5637216575449475E-2</v>
          </cell>
          <cell r="D269">
            <v>1.4151646917446081E-2</v>
          </cell>
        </row>
        <row r="270">
          <cell r="A270">
            <v>42826</v>
          </cell>
          <cell r="C270">
            <v>1.6367887763055311E-2</v>
          </cell>
          <cell r="D270">
            <v>1.6504061542076176E-2</v>
          </cell>
        </row>
        <row r="271">
          <cell r="A271">
            <v>42856</v>
          </cell>
          <cell r="C271">
            <v>1.3198757763975166E-2</v>
          </cell>
          <cell r="D271">
            <v>1.4085200723411129E-2</v>
          </cell>
        </row>
        <row r="272">
          <cell r="A272">
            <v>42887</v>
          </cell>
          <cell r="C272">
            <v>1.0069713400464808E-2</v>
          </cell>
          <cell r="D272">
            <v>1.2500485286008445E-2</v>
          </cell>
        </row>
        <row r="273">
          <cell r="A273">
            <v>42917</v>
          </cell>
          <cell r="C273">
            <v>1.1636927851047307E-2</v>
          </cell>
          <cell r="D273">
            <v>1.2102724325741887E-2</v>
          </cell>
        </row>
        <row r="274">
          <cell r="A274">
            <v>42948</v>
          </cell>
          <cell r="C274">
            <v>1.3986013986014179E-2</v>
          </cell>
          <cell r="D274">
            <v>1.2490726151122233E-2</v>
          </cell>
        </row>
        <row r="275">
          <cell r="A275">
            <v>42979</v>
          </cell>
          <cell r="C275">
            <v>1.552795031055898E-2</v>
          </cell>
          <cell r="D275">
            <v>1.4451051687883743E-2</v>
          </cell>
        </row>
        <row r="276">
          <cell r="A276">
            <v>43009</v>
          </cell>
          <cell r="C276">
            <v>1.3942680092951187E-2</v>
          </cell>
          <cell r="D276">
            <v>1.4439771654515487E-2</v>
          </cell>
        </row>
        <row r="277">
          <cell r="A277">
            <v>43040</v>
          </cell>
          <cell r="C277">
            <v>2.0995334370140117E-2</v>
          </cell>
          <cell r="D277">
            <v>1.6388137759142829E-2</v>
          </cell>
        </row>
        <row r="278">
          <cell r="A278">
            <v>43070</v>
          </cell>
          <cell r="C278">
            <v>1.8691588785046731E-2</v>
          </cell>
          <cell r="D278">
            <v>1.6854018461676779E-2</v>
          </cell>
        </row>
        <row r="279">
          <cell r="A279">
            <v>43101</v>
          </cell>
          <cell r="C279">
            <v>1.698841698841691E-2</v>
          </cell>
          <cell r="D279">
            <v>1.9138623114161257E-2</v>
          </cell>
        </row>
        <row r="280">
          <cell r="A280">
            <v>43132</v>
          </cell>
          <cell r="C280">
            <v>2.1588280647648617E-2</v>
          </cell>
          <cell r="D280">
            <v>2.1022150256264638E-2</v>
          </cell>
        </row>
        <row r="281">
          <cell r="A281">
            <v>43160</v>
          </cell>
          <cell r="C281">
            <v>2.3094688221708903E-2</v>
          </cell>
          <cell r="D281">
            <v>1.9359132709676485E-2</v>
          </cell>
        </row>
        <row r="282">
          <cell r="A282">
            <v>43191</v>
          </cell>
          <cell r="C282">
            <v>2.223926380368102E-2</v>
          </cell>
          <cell r="D282">
            <v>1.9299348248887904E-2</v>
          </cell>
        </row>
        <row r="283">
          <cell r="A283">
            <v>43221</v>
          </cell>
          <cell r="C283">
            <v>2.2222222222222365E-2</v>
          </cell>
          <cell r="D283">
            <v>1.7700489198214653E-2</v>
          </cell>
        </row>
        <row r="284">
          <cell r="A284">
            <v>43252</v>
          </cell>
          <cell r="C284">
            <v>2.4539877300613355E-2</v>
          </cell>
          <cell r="D284">
            <v>1.7279067037348383E-2</v>
          </cell>
        </row>
        <row r="285">
          <cell r="A285">
            <v>43282</v>
          </cell>
          <cell r="C285">
            <v>2.9907975460122804E-2</v>
          </cell>
          <cell r="D285">
            <v>2.0731571111509473E-2</v>
          </cell>
        </row>
        <row r="286">
          <cell r="A286">
            <v>43313</v>
          </cell>
          <cell r="C286">
            <v>2.8352490421455823E-2</v>
          </cell>
          <cell r="D286">
            <v>2.1143987268711584E-2</v>
          </cell>
        </row>
        <row r="287">
          <cell r="A287">
            <v>43344</v>
          </cell>
          <cell r="C287">
            <v>2.2171253822629744E-2</v>
          </cell>
          <cell r="D287">
            <v>1.8844187430477222E-2</v>
          </cell>
        </row>
        <row r="288">
          <cell r="A288">
            <v>43374</v>
          </cell>
          <cell r="C288">
            <v>2.4446142093200729E-2</v>
          </cell>
          <cell r="D288">
            <v>1.9180880376424847E-2</v>
          </cell>
        </row>
        <row r="289">
          <cell r="A289">
            <v>43405</v>
          </cell>
          <cell r="C289">
            <v>1.6755521706016685E-2</v>
          </cell>
          <cell r="D289">
            <v>1.8873222661642375E-2</v>
          </cell>
        </row>
        <row r="290">
          <cell r="A290">
            <v>43435</v>
          </cell>
          <cell r="C290">
            <v>1.9877675840978437E-2</v>
          </cell>
          <cell r="D290">
            <v>1.9284459789732811E-2</v>
          </cell>
        </row>
        <row r="291">
          <cell r="A291">
            <v>43466</v>
          </cell>
          <cell r="C291">
            <v>1.4426727410782103E-2</v>
          </cell>
          <cell r="D291">
            <v>1.5706764602969381E-2</v>
          </cell>
        </row>
        <row r="292">
          <cell r="A292">
            <v>43497</v>
          </cell>
          <cell r="C292">
            <v>1.5094339622641506E-2</v>
          </cell>
          <cell r="D292">
            <v>1.8336133656394749E-2</v>
          </cell>
        </row>
        <row r="293">
          <cell r="A293">
            <v>43525</v>
          </cell>
          <cell r="C293">
            <v>1.8811136192625977E-2</v>
          </cell>
          <cell r="D293">
            <v>2.0950665673812097E-2</v>
          </cell>
        </row>
        <row r="294">
          <cell r="A294">
            <v>43556</v>
          </cell>
          <cell r="C294">
            <v>2.0255063765941328E-2</v>
          </cell>
          <cell r="D294">
            <v>2.1246681892320041E-2</v>
          </cell>
        </row>
        <row r="295">
          <cell r="A295">
            <v>43586</v>
          </cell>
          <cell r="C295">
            <v>2.398800599700146E-2</v>
          </cell>
          <cell r="D295">
            <v>2.3104733162327307E-2</v>
          </cell>
        </row>
        <row r="296">
          <cell r="A296">
            <v>43617</v>
          </cell>
          <cell r="C296">
            <v>2.0209580838323582E-2</v>
          </cell>
          <cell r="D296">
            <v>2.2372436430582843E-2</v>
          </cell>
        </row>
        <row r="297">
          <cell r="A297">
            <v>43647</v>
          </cell>
          <cell r="C297">
            <v>2.010424422933732E-2</v>
          </cell>
          <cell r="D297">
            <v>2.4994388732209272E-2</v>
          </cell>
        </row>
        <row r="298">
          <cell r="A298">
            <v>43678</v>
          </cell>
          <cell r="C298">
            <v>1.9374068554396606E-2</v>
          </cell>
          <cell r="D298">
            <v>2.3853437787345388E-2</v>
          </cell>
        </row>
        <row r="299">
          <cell r="A299">
            <v>43709</v>
          </cell>
          <cell r="C299">
            <v>1.8698578908002972E-2</v>
          </cell>
          <cell r="D299">
            <v>2.0433439117772512E-2</v>
          </cell>
        </row>
        <row r="300">
          <cell r="A300">
            <v>43739</v>
          </cell>
          <cell r="C300">
            <v>1.8642803877703118E-2</v>
          </cell>
          <cell r="D300">
            <v>2.1540351921309986E-2</v>
          </cell>
        </row>
        <row r="301">
          <cell r="A301">
            <v>43770</v>
          </cell>
          <cell r="C301">
            <v>2.1722846441947663E-2</v>
          </cell>
          <cell r="D301">
            <v>1.9236157999233505E-2</v>
          </cell>
        </row>
        <row r="302">
          <cell r="A302">
            <v>43800</v>
          </cell>
          <cell r="C302">
            <v>2.2488755622188883E-2</v>
          </cell>
          <cell r="D302">
            <v>2.1182381192259125E-2</v>
          </cell>
        </row>
        <row r="303">
          <cell r="A303">
            <v>43831</v>
          </cell>
          <cell r="C303">
            <v>2.3952095808383422E-2</v>
          </cell>
          <cell r="D303">
            <v>1.9178283508979543E-2</v>
          </cell>
        </row>
        <row r="304">
          <cell r="A304">
            <v>43862</v>
          </cell>
          <cell r="C304">
            <v>2.1561338289962872E-2</v>
          </cell>
          <cell r="D304">
            <v>1.8322705273466688E-2</v>
          </cell>
        </row>
        <row r="305">
          <cell r="A305">
            <v>43891</v>
          </cell>
          <cell r="C305">
            <v>8.8626292466764678E-3</v>
          </cell>
          <cell r="D305">
            <v>1.3824679895437564E-2</v>
          </cell>
        </row>
        <row r="306">
          <cell r="A306">
            <v>43922</v>
          </cell>
          <cell r="C306">
            <v>-2.2058823529412797E-3</v>
          </cell>
          <cell r="D306">
            <v>8.9620910248715546E-3</v>
          </cell>
        </row>
        <row r="307">
          <cell r="A307">
            <v>43952</v>
          </cell>
          <cell r="C307">
            <v>-3.6603221083455484E-3</v>
          </cell>
          <cell r="D307">
            <v>1.0069245180730046E-2</v>
          </cell>
        </row>
        <row r="308">
          <cell r="A308">
            <v>43983</v>
          </cell>
          <cell r="C308">
            <v>6.6030814380042546E-3</v>
          </cell>
          <cell r="D308">
            <v>1.3383494924024797E-2</v>
          </cell>
        </row>
        <row r="309">
          <cell r="A309">
            <v>44013</v>
          </cell>
          <cell r="C309">
            <v>1.4598540145984717E-3</v>
          </cell>
          <cell r="D309">
            <v>1.0739060047440852E-2</v>
          </cell>
        </row>
        <row r="310">
          <cell r="A310">
            <v>44044</v>
          </cell>
          <cell r="C310">
            <v>1.4619883040933868E-3</v>
          </cell>
          <cell r="D310">
            <v>1.0378335832731178E-2</v>
          </cell>
        </row>
        <row r="311">
          <cell r="A311">
            <v>44075</v>
          </cell>
          <cell r="C311">
            <v>5.1395007342145416E-3</v>
          </cell>
          <cell r="D311">
            <v>1.189632917717609E-2</v>
          </cell>
        </row>
        <row r="312">
          <cell r="A312">
            <v>44105</v>
          </cell>
          <cell r="C312">
            <v>6.5885797950220315E-3</v>
          </cell>
          <cell r="D312">
            <v>1.2597754922297089E-2</v>
          </cell>
        </row>
        <row r="313">
          <cell r="A313">
            <v>44136</v>
          </cell>
          <cell r="C313">
            <v>9.5307917888560745E-3</v>
          </cell>
          <cell r="D313">
            <v>1.5608524066878626E-2</v>
          </cell>
        </row>
        <row r="314">
          <cell r="A314">
            <v>44166</v>
          </cell>
          <cell r="C314">
            <v>7.3313782991202281E-3</v>
          </cell>
          <cell r="D314">
            <v>1.4881770205895428E-2</v>
          </cell>
        </row>
        <row r="315">
          <cell r="A315">
            <v>44197</v>
          </cell>
          <cell r="C315">
            <v>1.0233918128654818E-2</v>
          </cell>
          <cell r="D315">
            <v>1.706987848650332E-2</v>
          </cell>
        </row>
        <row r="316">
          <cell r="A316">
            <v>44228</v>
          </cell>
          <cell r="C316">
            <v>1.0917030567685559E-2</v>
          </cell>
          <cell r="D316">
            <v>1.6225247987295521E-2</v>
          </cell>
        </row>
        <row r="317">
          <cell r="A317">
            <v>44256</v>
          </cell>
          <cell r="C317">
            <v>2.196193265007329E-2</v>
          </cell>
          <cell r="D317">
            <v>1.5391157319861515E-2</v>
          </cell>
        </row>
        <row r="318">
          <cell r="A318">
            <v>44287</v>
          </cell>
          <cell r="C318">
            <v>3.3898305084745894E-2</v>
          </cell>
          <cell r="D318">
            <v>1.5685801347455897E-2</v>
          </cell>
        </row>
        <row r="319">
          <cell r="A319">
            <v>44317</v>
          </cell>
          <cell r="C319">
            <v>3.6002939015429947E-2</v>
          </cell>
          <cell r="D319">
            <v>1.5977772667020718E-2</v>
          </cell>
        </row>
        <row r="320">
          <cell r="A320">
            <v>44348</v>
          </cell>
          <cell r="C320">
            <v>3.0612244897959329E-2</v>
          </cell>
          <cell r="D320">
            <v>1.8536922002351686E-2</v>
          </cell>
        </row>
        <row r="321">
          <cell r="A321">
            <v>44378</v>
          </cell>
          <cell r="C321">
            <v>3.7172011661807725E-2</v>
          </cell>
          <cell r="D321">
            <v>1.9159522050822719E-2</v>
          </cell>
        </row>
        <row r="322">
          <cell r="A322">
            <v>44409</v>
          </cell>
          <cell r="C322">
            <v>4.0875912408758985E-2</v>
          </cell>
          <cell r="D322">
            <v>2.0978775890426293E-2</v>
          </cell>
        </row>
        <row r="323">
          <cell r="A323">
            <v>44440</v>
          </cell>
          <cell r="C323">
            <v>4.3827611395178989E-2</v>
          </cell>
          <cell r="D323">
            <v>2.4300914853802924E-2</v>
          </cell>
        </row>
        <row r="324">
          <cell r="A324">
            <v>44470</v>
          </cell>
          <cell r="C324">
            <v>4.6545454545454668E-2</v>
          </cell>
          <cell r="D324">
            <v>2.6372594520062576E-2</v>
          </cell>
        </row>
        <row r="325">
          <cell r="A325">
            <v>44501</v>
          </cell>
          <cell r="C325">
            <v>4.7204066811910028E-2</v>
          </cell>
          <cell r="D325">
            <v>2.8194899196226197E-2</v>
          </cell>
        </row>
        <row r="326">
          <cell r="A326">
            <v>44531</v>
          </cell>
          <cell r="C326">
            <v>4.8034934497816595E-2</v>
          </cell>
          <cell r="D326">
            <v>2.7481617876112585E-2</v>
          </cell>
        </row>
        <row r="327">
          <cell r="A327">
            <v>44562</v>
          </cell>
          <cell r="C327">
            <v>5.137481910274988E-2</v>
          </cell>
          <cell r="D327">
            <v>3.0599099031226817E-2</v>
          </cell>
        </row>
        <row r="328">
          <cell r="A328">
            <v>44593</v>
          </cell>
          <cell r="C328">
            <v>5.6875449964002955E-2</v>
          </cell>
          <cell r="D328">
            <v>3.3640842632244539E-2</v>
          </cell>
        </row>
        <row r="329">
          <cell r="A329">
            <v>44621</v>
          </cell>
          <cell r="C329">
            <v>6.6618911174785245E-2</v>
          </cell>
          <cell r="D329">
            <v>4.4051686395506051E-2</v>
          </cell>
        </row>
        <row r="330">
          <cell r="A330">
            <v>44652</v>
          </cell>
          <cell r="C330">
            <v>6.7712045616536098E-2</v>
          </cell>
          <cell r="D330">
            <v>5.0669155482116368E-2</v>
          </cell>
        </row>
        <row r="331">
          <cell r="A331">
            <v>44682</v>
          </cell>
          <cell r="C331">
            <v>7.7304964539007148E-2</v>
          </cell>
          <cell r="D331">
            <v>5.6452133074814226E-2</v>
          </cell>
        </row>
        <row r="332">
          <cell r="A332">
            <v>44713</v>
          </cell>
          <cell r="C332">
            <v>8.1329561527581307E-2</v>
          </cell>
          <cell r="D332">
            <v>5.5666371009547078E-2</v>
          </cell>
        </row>
        <row r="333">
          <cell r="A333">
            <v>44743</v>
          </cell>
          <cell r="C333">
            <v>7.5895994378074372E-2</v>
          </cell>
          <cell r="D333">
            <v>5.6356574660274772E-2</v>
          </cell>
        </row>
        <row r="334">
          <cell r="A334">
            <v>44774</v>
          </cell>
          <cell r="C334">
            <v>7.0126227208976211E-2</v>
          </cell>
          <cell r="D334">
            <v>5.5399740922218665E-2</v>
          </cell>
        </row>
        <row r="335">
          <cell r="A335">
            <v>44805</v>
          </cell>
          <cell r="C335">
            <v>6.8579426172148183E-2</v>
          </cell>
          <cell r="D335">
            <v>5.6131009869184956E-2</v>
          </cell>
        </row>
        <row r="336">
          <cell r="A336">
            <v>44835</v>
          </cell>
          <cell r="C336">
            <v>6.8797776233495478E-2</v>
          </cell>
          <cell r="D336">
            <v>5.7613093028568096E-2</v>
          </cell>
        </row>
        <row r="337">
          <cell r="A337">
            <v>44866</v>
          </cell>
          <cell r="C337">
            <v>6.7961165048543881E-2</v>
          </cell>
          <cell r="D337">
            <v>5.7531689944098297E-2</v>
          </cell>
        </row>
        <row r="338">
          <cell r="A338">
            <v>44896</v>
          </cell>
          <cell r="C338">
            <v>6.3194444444444331E-2</v>
          </cell>
          <cell r="D338">
            <v>5.5587476214915998E-2</v>
          </cell>
        </row>
      </sheetData>
    </sheetDataSet>
  </externalBook>
</externalLink>
</file>

<file path=xl/persons/person.xml><?xml version="1.0" encoding="utf-8"?>
<personList xmlns="http://schemas.microsoft.com/office/spreadsheetml/2018/threadedcomments" xmlns:x="http://schemas.openxmlformats.org/spreadsheetml/2006/main">
  <person displayName="Jean-François Gervais" id="{41034D37-6A1B-4E9D-8D99-BAB18736AE26}" userId="S::jfgervais@iqpf.org::2591a635-262e-47bc-870b-2cc43f7925c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A71" dT="2023-01-31T18:56:28.20" personId="{41034D37-6A1B-4E9D-8D99-BAB18736AE26}" id="{CD62B932-7D1A-43A8-A4A4-D1BBD2AC9D1B}">
    <text>Est-ce que la formule en Y49 doit inclure les cases jusqu'au bas, à la ligne 71? À vérifier avec M. Dupras.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fra/oca-bac/ar-ra/cpp-rpc/Pages/cpp31.aspx"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fra/oca-bac/ar-ra/cpp-rpc/Pages/cpp31.aspx"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 Id="rId4" Type="http://schemas.microsoft.com/office/2017/10/relationships/threadedComment" Target="../threadedComments/threadedComment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2" Type="http://schemas.openxmlformats.org/officeDocument/2006/relationships/hyperlink" Target="https://www.osfi-bsif.gc.ca/fra/oca-bac/ar-ra/cpp-rpc/Pages/cpp31.aspx" TargetMode="External"/><Relationship Id="rId1" Type="http://schemas.openxmlformats.org/officeDocument/2006/relationships/hyperlink" Target="http://www.banqueducanada.ca/grandes-fonctions/politique-monetaire/inflation/?_ga=1.110374977.571351454.1488213465"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fra/oca-bac/ar-ra/cpp-rpc/Pages/cpp31.aspx"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fra/oca-bac/ar-ra/cpp-rpc/Pages/cpp31.aspx"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retraitequebec.gouv.qc.ca/SiteCollectionDocuments/RetraiteQuebec/fr/publications/nos-programmes/regime-de-rentes/evaluation-actuarielle/1004f-evaluation-actuarielle-rrq-2021-complet.pdf" TargetMode="External"/><Relationship Id="rId1" Type="http://schemas.openxmlformats.org/officeDocument/2006/relationships/hyperlink" Target="https://www.osfi-bsif.gc.ca/fra/oca-bac/ar-ra/cpp-rpc/Pages/cpp31.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rgb="FFFF0000"/>
  </sheetPr>
  <dimension ref="B3:E32"/>
  <sheetViews>
    <sheetView tabSelected="1" topLeftCell="B1" zoomScaleNormal="100" workbookViewId="0">
      <selection activeCell="H4" sqref="H4"/>
    </sheetView>
  </sheetViews>
  <sheetFormatPr defaultColWidth="8.90625" defaultRowHeight="12.5" x14ac:dyDescent="0.25"/>
  <cols>
    <col min="1" max="1" width="4.453125" customWidth="1"/>
    <col min="2" max="2" width="53" customWidth="1"/>
    <col min="5" max="5" width="18.453125" customWidth="1"/>
  </cols>
  <sheetData>
    <row r="3" spans="2:5" ht="61.5" customHeight="1" x14ac:dyDescent="0.25">
      <c r="B3" s="3" t="s">
        <v>9</v>
      </c>
    </row>
    <row r="4" spans="2:5" ht="61.5" customHeight="1" x14ac:dyDescent="0.25">
      <c r="B4" s="3"/>
    </row>
    <row r="7" spans="2:5" ht="135" customHeight="1" x14ac:dyDescent="0.25">
      <c r="B7" s="226" t="s">
        <v>117</v>
      </c>
      <c r="C7" s="226"/>
      <c r="D7" s="226"/>
      <c r="E7" s="226"/>
    </row>
    <row r="8" spans="2:5" ht="14.5" x14ac:dyDescent="0.25">
      <c r="B8" s="4"/>
      <c r="C8" s="5"/>
      <c r="D8" s="5"/>
      <c r="E8" s="1"/>
    </row>
    <row r="9" spans="2:5" ht="14.5" x14ac:dyDescent="0.25">
      <c r="B9" s="4"/>
      <c r="C9" s="5"/>
      <c r="D9" s="5"/>
      <c r="E9" s="1"/>
    </row>
    <row r="10" spans="2:5" ht="14.5" x14ac:dyDescent="0.25">
      <c r="B10" s="4"/>
      <c r="C10" s="5"/>
      <c r="D10" s="5"/>
      <c r="E10" s="1"/>
    </row>
    <row r="11" spans="2:5" ht="14.5" x14ac:dyDescent="0.25">
      <c r="B11" s="4"/>
      <c r="C11" s="5"/>
      <c r="D11" s="5"/>
      <c r="E11" s="1"/>
    </row>
    <row r="12" spans="2:5" ht="23.5" x14ac:dyDescent="0.3">
      <c r="B12" s="9"/>
      <c r="C12" s="10"/>
      <c r="D12" s="10"/>
      <c r="E12" s="11"/>
    </row>
    <row r="13" spans="2:5" ht="23.25" customHeight="1" x14ac:dyDescent="0.25">
      <c r="B13" s="227" t="s">
        <v>8</v>
      </c>
      <c r="C13" s="227"/>
      <c r="D13" s="227"/>
      <c r="E13" s="227"/>
    </row>
    <row r="14" spans="2:5" ht="25.5" customHeight="1" x14ac:dyDescent="0.25">
      <c r="B14" s="227" t="s">
        <v>63</v>
      </c>
      <c r="C14" s="227"/>
      <c r="D14" s="227"/>
      <c r="E14" s="227"/>
    </row>
    <row r="15" spans="2:5" ht="13" x14ac:dyDescent="0.3">
      <c r="B15" s="12"/>
      <c r="C15" s="10"/>
      <c r="D15" s="10"/>
      <c r="E15" s="11"/>
    </row>
    <row r="16" spans="2:5" ht="13" x14ac:dyDescent="0.3">
      <c r="B16" s="12"/>
      <c r="C16" s="10"/>
      <c r="D16" s="10"/>
      <c r="E16" s="11"/>
    </row>
    <row r="17" spans="2:5" ht="13" x14ac:dyDescent="0.3">
      <c r="B17" s="12"/>
      <c r="C17" s="10"/>
      <c r="D17" s="10"/>
      <c r="E17" s="11"/>
    </row>
    <row r="18" spans="2:5" ht="13" x14ac:dyDescent="0.3">
      <c r="B18" s="12"/>
      <c r="C18" s="10"/>
      <c r="D18" s="10"/>
      <c r="E18" s="11"/>
    </row>
    <row r="19" spans="2:5" ht="13" x14ac:dyDescent="0.3">
      <c r="B19" s="12"/>
      <c r="C19" s="10"/>
      <c r="D19" s="10"/>
      <c r="E19" s="11"/>
    </row>
    <row r="20" spans="2:5" ht="13" x14ac:dyDescent="0.3">
      <c r="B20" s="12"/>
      <c r="C20" s="10"/>
      <c r="D20" s="10"/>
      <c r="E20" s="11"/>
    </row>
    <row r="21" spans="2:5" ht="18.5" x14ac:dyDescent="0.3">
      <c r="B21" s="13"/>
      <c r="C21" s="10"/>
      <c r="D21" s="10"/>
      <c r="E21" s="11"/>
    </row>
    <row r="22" spans="2:5" ht="21" x14ac:dyDescent="0.25">
      <c r="B22" s="228" t="s">
        <v>144</v>
      </c>
      <c r="C22" s="228"/>
      <c r="D22" s="228"/>
      <c r="E22" s="228"/>
    </row>
    <row r="23" spans="2:5" ht="21" x14ac:dyDescent="0.25">
      <c r="B23" s="228" t="s">
        <v>177</v>
      </c>
      <c r="C23" s="228"/>
      <c r="D23" s="228"/>
      <c r="E23" s="228"/>
    </row>
    <row r="24" spans="2:5" ht="21" x14ac:dyDescent="0.25">
      <c r="B24" s="228" t="s">
        <v>178</v>
      </c>
      <c r="C24" s="228"/>
      <c r="D24" s="228"/>
      <c r="E24" s="228"/>
    </row>
    <row r="25" spans="2:5" ht="20.25" customHeight="1" x14ac:dyDescent="0.25">
      <c r="B25" s="228" t="s">
        <v>114</v>
      </c>
      <c r="C25" s="228"/>
      <c r="D25" s="228"/>
      <c r="E25" s="228"/>
    </row>
    <row r="26" spans="2:5" ht="21" x14ac:dyDescent="0.25">
      <c r="B26" s="228" t="s">
        <v>179</v>
      </c>
      <c r="C26" s="228"/>
      <c r="D26" s="228"/>
      <c r="E26" s="228"/>
    </row>
    <row r="27" spans="2:5" ht="20" x14ac:dyDescent="0.25">
      <c r="B27" s="229"/>
      <c r="C27" s="229"/>
      <c r="D27" s="229"/>
      <c r="E27" s="229"/>
    </row>
    <row r="28" spans="2:5" ht="13" x14ac:dyDescent="0.25">
      <c r="B28" s="6"/>
      <c r="C28" s="5"/>
      <c r="D28" s="5"/>
      <c r="E28" s="1"/>
    </row>
    <row r="29" spans="2:5" ht="13" x14ac:dyDescent="0.25">
      <c r="B29" s="6"/>
      <c r="C29" s="5"/>
      <c r="D29" s="5"/>
      <c r="E29" s="1"/>
    </row>
    <row r="30" spans="2:5" ht="15" x14ac:dyDescent="0.25">
      <c r="B30" s="7"/>
      <c r="C30" s="5"/>
      <c r="D30" s="5"/>
      <c r="E30" s="1"/>
    </row>
    <row r="31" spans="2:5" ht="13" x14ac:dyDescent="0.25">
      <c r="B31" s="225" t="s">
        <v>118</v>
      </c>
      <c r="C31" s="225"/>
      <c r="D31" s="225"/>
      <c r="E31" s="225"/>
    </row>
    <row r="32" spans="2:5" ht="13" x14ac:dyDescent="0.25">
      <c r="B32" s="225" t="s">
        <v>119</v>
      </c>
      <c r="C32" s="225"/>
      <c r="D32" s="225"/>
      <c r="E32" s="225"/>
    </row>
  </sheetData>
  <mergeCells count="11">
    <mergeCell ref="B32:E32"/>
    <mergeCell ref="B7:E7"/>
    <mergeCell ref="B13:E13"/>
    <mergeCell ref="B14:E14"/>
    <mergeCell ref="B22:E22"/>
    <mergeCell ref="B25:E25"/>
    <mergeCell ref="B27:E27"/>
    <mergeCell ref="B31:E31"/>
    <mergeCell ref="B24:E24"/>
    <mergeCell ref="B23:E23"/>
    <mergeCell ref="B26:E2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1">
    <tabColor rgb="FF92D050"/>
    <pageSetUpPr fitToPage="1"/>
  </sheetPr>
  <dimension ref="A1:F13"/>
  <sheetViews>
    <sheetView showGridLines="0" zoomScaleNormal="100" workbookViewId="0">
      <selection activeCell="D7" sqref="D7"/>
    </sheetView>
  </sheetViews>
  <sheetFormatPr defaultColWidth="11.453125" defaultRowHeight="13" x14ac:dyDescent="0.3"/>
  <cols>
    <col min="1" max="1" width="1.6328125" style="11" customWidth="1"/>
    <col min="2" max="2" width="25.6328125" style="11" customWidth="1"/>
    <col min="3" max="3" width="36" style="11" customWidth="1"/>
    <col min="4" max="4" width="110" style="11" customWidth="1"/>
    <col min="5" max="5" width="34.453125" style="11" customWidth="1"/>
    <col min="6" max="6" width="13" style="11" customWidth="1"/>
    <col min="7" max="7" width="1.6328125" style="11" customWidth="1"/>
    <col min="8" max="16384" width="11.453125" style="11"/>
  </cols>
  <sheetData>
    <row r="1" spans="1:6" ht="18.5" x14ac:dyDescent="0.3">
      <c r="B1" s="237" t="s">
        <v>130</v>
      </c>
      <c r="C1" s="237"/>
      <c r="D1" s="237"/>
      <c r="E1" s="237"/>
      <c r="F1" s="237"/>
    </row>
    <row r="4" spans="1:6" ht="28.4" customHeight="1" x14ac:dyDescent="0.3">
      <c r="B4" s="71" t="s">
        <v>1</v>
      </c>
      <c r="C4" s="71" t="s">
        <v>12</v>
      </c>
      <c r="D4" s="72" t="s">
        <v>11</v>
      </c>
      <c r="E4" s="72" t="s">
        <v>13</v>
      </c>
      <c r="F4" s="72" t="s">
        <v>14</v>
      </c>
    </row>
    <row r="5" spans="1:6" ht="66.650000000000006" customHeight="1" x14ac:dyDescent="0.35">
      <c r="A5" s="25"/>
      <c r="B5" s="57" t="s">
        <v>181</v>
      </c>
      <c r="C5" s="214" t="s">
        <v>141</v>
      </c>
      <c r="D5" s="88" t="s">
        <v>79</v>
      </c>
      <c r="E5" s="88" t="s">
        <v>153</v>
      </c>
      <c r="F5" s="60">
        <f>'Actions canadiennes'!F5</f>
        <v>6.7000000000000004E-2</v>
      </c>
    </row>
    <row r="6" spans="1:6" ht="68.25" customHeight="1" x14ac:dyDescent="0.35">
      <c r="A6" s="25"/>
      <c r="B6" s="57" t="s">
        <v>133</v>
      </c>
      <c r="C6" s="214" t="s">
        <v>155</v>
      </c>
      <c r="D6" s="58" t="s">
        <v>79</v>
      </c>
      <c r="E6" s="88" t="s">
        <v>170</v>
      </c>
      <c r="F6" s="60">
        <f>(9/30*(3.6)+21/30*(4.2))/100+Inflation!F6</f>
        <v>6.1199999999999991E-2</v>
      </c>
    </row>
    <row r="7" spans="1:6" ht="82.5" customHeight="1" x14ac:dyDescent="0.35">
      <c r="A7" s="25"/>
      <c r="B7" s="57" t="s">
        <v>99</v>
      </c>
      <c r="C7" s="214" t="str">
        <f>'Court terme'!C7</f>
        <v>Sondage annuel mené par l'IQPF et FP Canada</v>
      </c>
      <c r="D7" s="89" t="s">
        <v>188</v>
      </c>
      <c r="E7" s="88" t="s">
        <v>154</v>
      </c>
      <c r="F7" s="60">
        <f>(0.5*'Sondage IQPF FP Canada'!I14+0.5*'Sondage IQPF FP Canada'!J14)</f>
        <v>7.1250000000000008E-2</v>
      </c>
    </row>
    <row r="8" spans="1:6" ht="95.15" customHeight="1" x14ac:dyDescent="0.35">
      <c r="A8" s="25"/>
      <c r="B8" s="57" t="s">
        <v>86</v>
      </c>
      <c r="C8" s="220" t="s">
        <v>77</v>
      </c>
      <c r="D8" s="88" t="s">
        <v>172</v>
      </c>
      <c r="E8" s="88" t="s">
        <v>173</v>
      </c>
      <c r="F8" s="60">
        <f>(1+(('Données sur 50 ans'!U72)+('Données sur 50 ans'!Q72))/2)/(1+'Données sur 50 ans'!AC72)*(1+Inflation!F9)-1</f>
        <v>7.9982838919215871E-2</v>
      </c>
    </row>
    <row r="9" spans="1:6" ht="55.5" customHeight="1" x14ac:dyDescent="0.35">
      <c r="A9" s="25"/>
      <c r="B9" s="68" t="s">
        <v>21</v>
      </c>
      <c r="C9" s="274" t="s">
        <v>61</v>
      </c>
      <c r="D9" s="274"/>
      <c r="E9" s="274"/>
      <c r="F9" s="70">
        <f>AVERAGE(F5:F8)-0.005</f>
        <v>6.4858209729803967E-2</v>
      </c>
    </row>
    <row r="10" spans="1:6" ht="71.25" customHeight="1" x14ac:dyDescent="0.3">
      <c r="B10" s="275" t="s">
        <v>103</v>
      </c>
      <c r="C10" s="275"/>
      <c r="D10" s="275"/>
      <c r="E10" s="275"/>
      <c r="F10" s="275"/>
    </row>
    <row r="12" spans="1:6" ht="14.5" x14ac:dyDescent="0.35">
      <c r="B12" s="25"/>
      <c r="C12" s="25"/>
    </row>
    <row r="13" spans="1:6" ht="14.5" x14ac:dyDescent="0.35">
      <c r="B13" s="25"/>
      <c r="C13" s="25"/>
    </row>
  </sheetData>
  <mergeCells count="3">
    <mergeCell ref="C9:E9"/>
    <mergeCell ref="B1:F1"/>
    <mergeCell ref="B10:F10"/>
  </mergeCells>
  <hyperlinks>
    <hyperlink ref="C7" location="'Sondage IQPF FP Canada'!A1" display="'Sondage IQPF FP Canada'!A1" xr:uid="{00000000-0004-0000-0900-000002000000}"/>
    <hyperlink ref="C8" location="'Données sur 50 ans'!A1" display="'Données sur 50 ans'!A1" xr:uid="{00000000-0004-0000-0900-000003000000}"/>
    <hyperlink ref="C5" r:id="rId1" location="tbl69" display="https://www.osfi-bsif.gc.ca/fra/oca-bac/ar-ra/cpp-rpc/Pages/cpp31.aspx - tbl69" xr:uid="{0E37A73D-6568-457F-A147-568ADEE60027}"/>
    <hyperlink ref="C6" r:id="rId2" display="Tableau 28 Taux de rendement réel selon la catégorie d’actif" xr:uid="{B9C1B28E-CD04-4DA4-A065-E1B4267C408C}"/>
  </hyperlinks>
  <printOptions horizontalCentered="1"/>
  <pageMargins left="0.70866141732283472" right="0.70866141732283472" top="0.74803149606299213" bottom="0.74803149606299213" header="0.31496062992125984" footer="0.31496062992125984"/>
  <pageSetup scale="64" fitToHeight="0"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tabColor rgb="FF92D050"/>
    <pageSetUpPr fitToPage="1"/>
  </sheetPr>
  <dimension ref="B1:F13"/>
  <sheetViews>
    <sheetView showGridLines="0" topLeftCell="B1" zoomScaleNormal="100" workbookViewId="0">
      <selection activeCell="D7" sqref="D7"/>
    </sheetView>
  </sheetViews>
  <sheetFormatPr defaultColWidth="11.453125" defaultRowHeight="13" x14ac:dyDescent="0.3"/>
  <cols>
    <col min="1" max="1" width="1.6328125" style="11" customWidth="1"/>
    <col min="2" max="2" width="25.6328125" style="11" customWidth="1"/>
    <col min="3" max="3" width="34.08984375" style="11" customWidth="1"/>
    <col min="4" max="4" width="98.36328125" style="11" customWidth="1"/>
    <col min="5" max="5" width="24.90625" style="11" customWidth="1"/>
    <col min="6" max="6" width="8.6328125" style="11" customWidth="1"/>
    <col min="7" max="7" width="1.6328125" style="11" customWidth="1"/>
    <col min="8" max="16384" width="11.453125" style="11"/>
  </cols>
  <sheetData>
    <row r="1" spans="2:6" ht="18.5" x14ac:dyDescent="0.3">
      <c r="B1" s="237" t="s">
        <v>131</v>
      </c>
      <c r="C1" s="237"/>
      <c r="D1" s="237"/>
      <c r="E1" s="237"/>
      <c r="F1" s="237"/>
    </row>
    <row r="4" spans="2:6" ht="28.4" customHeight="1" x14ac:dyDescent="0.3">
      <c r="B4" s="56" t="s">
        <v>1</v>
      </c>
      <c r="C4" s="56" t="s">
        <v>33</v>
      </c>
      <c r="D4" s="56" t="s">
        <v>11</v>
      </c>
      <c r="E4" s="56" t="s">
        <v>13</v>
      </c>
      <c r="F4" s="56" t="s">
        <v>14</v>
      </c>
    </row>
    <row r="5" spans="2:6" ht="78.900000000000006" customHeight="1" x14ac:dyDescent="0.3">
      <c r="B5" s="57" t="s">
        <v>181</v>
      </c>
      <c r="C5" s="215" t="s">
        <v>141</v>
      </c>
      <c r="D5" s="62" t="s">
        <v>189</v>
      </c>
      <c r="E5" s="66" t="s">
        <v>157</v>
      </c>
      <c r="F5" s="60">
        <f>'Actions étrangères (développés)'!F5+0.009</f>
        <v>7.5999999999999998E-2</v>
      </c>
    </row>
    <row r="6" spans="2:6" ht="66.650000000000006" customHeight="1" x14ac:dyDescent="0.3">
      <c r="B6" s="57" t="s">
        <v>133</v>
      </c>
      <c r="C6" s="214" t="s">
        <v>155</v>
      </c>
      <c r="D6" s="62" t="s">
        <v>190</v>
      </c>
      <c r="E6" s="90" t="s">
        <v>174</v>
      </c>
      <c r="F6" s="60">
        <f>(9/30*(3.6)+21/30*(4.2))/100+Inflation!F6+0.009</f>
        <v>7.0199999999999985E-2</v>
      </c>
    </row>
    <row r="7" spans="2:6" ht="66.650000000000006" customHeight="1" x14ac:dyDescent="0.3">
      <c r="B7" s="57" t="s">
        <v>99</v>
      </c>
      <c r="C7" s="215" t="str">
        <f>'Court terme'!C7</f>
        <v>Sondage annuel mené par l'IQPF et FP Canada</v>
      </c>
      <c r="D7" s="67" t="s">
        <v>68</v>
      </c>
      <c r="E7" s="91" t="s">
        <v>67</v>
      </c>
      <c r="F7" s="92">
        <f>'Sondage IQPF FP Canada'!K14</f>
        <v>7.8100000000000003E-2</v>
      </c>
    </row>
    <row r="8" spans="2:6" ht="115.5" customHeight="1" x14ac:dyDescent="0.3">
      <c r="B8" s="57" t="s">
        <v>97</v>
      </c>
      <c r="C8" s="221" t="s">
        <v>77</v>
      </c>
      <c r="D8" s="93" t="s">
        <v>191</v>
      </c>
      <c r="E8" s="94" t="s">
        <v>175</v>
      </c>
      <c r="F8" s="95">
        <f>((1+'Données sur 50 ans'!Y72)/(1+'Données sur 50 ans'!AC72)*(1+Inflation!F9)-1)</f>
        <v>9.2197260039835971E-2</v>
      </c>
    </row>
    <row r="9" spans="2:6" ht="48" customHeight="1" x14ac:dyDescent="0.3">
      <c r="B9" s="68" t="s">
        <v>21</v>
      </c>
      <c r="C9" s="276" t="s">
        <v>61</v>
      </c>
      <c r="D9" s="277"/>
      <c r="E9" s="278"/>
      <c r="F9" s="70">
        <f>AVERAGE(F5:F8)-0.005</f>
        <v>7.4124315009958988E-2</v>
      </c>
    </row>
    <row r="10" spans="2:6" ht="54.75" customHeight="1" x14ac:dyDescent="0.35">
      <c r="B10" s="280" t="s">
        <v>101</v>
      </c>
      <c r="C10" s="280"/>
      <c r="D10" s="280"/>
      <c r="E10" s="280"/>
      <c r="F10" s="280"/>
    </row>
    <row r="11" spans="2:6" ht="38.25" customHeight="1" x14ac:dyDescent="0.3">
      <c r="B11" s="279" t="s">
        <v>102</v>
      </c>
      <c r="C11" s="279"/>
      <c r="D11" s="279"/>
      <c r="E11" s="279"/>
      <c r="F11" s="279"/>
    </row>
    <row r="13" spans="2:6" ht="14.5" x14ac:dyDescent="0.35">
      <c r="B13" s="25"/>
      <c r="C13" s="25"/>
    </row>
  </sheetData>
  <mergeCells count="4">
    <mergeCell ref="C9:E9"/>
    <mergeCell ref="B1:F1"/>
    <mergeCell ref="B11:F11"/>
    <mergeCell ref="B10:F10"/>
  </mergeCells>
  <hyperlinks>
    <hyperlink ref="C7" location="'Sondage IQPF FP Canada'!A1" display="'Sondage IQPF FP Canada'!A1" xr:uid="{00000000-0004-0000-0A00-000002000000}"/>
    <hyperlink ref="C8" location="'Données sur 50 ans'!A1" display="'Données sur 50 ans'!A1" xr:uid="{00000000-0004-0000-0A00-000003000000}"/>
    <hyperlink ref="C5" r:id="rId1" location="tbl69" xr:uid="{62A96BED-8F0B-4418-99DF-C771007F134A}"/>
    <hyperlink ref="C6" r:id="rId2" display="Tableau 28 Taux de rendement réel selon la catégorie d’actif" xr:uid="{6BFB73B8-021A-A14E-92BC-9CFB890D82BE}"/>
  </hyperlinks>
  <pageMargins left="0.7" right="0.7" top="0.75" bottom="0.75" header="0.3" footer="0.3"/>
  <pageSetup scale="64" fitToHeight="0"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3">
    <tabColor rgb="FFFF0000"/>
  </sheetPr>
  <dimension ref="B3:E31"/>
  <sheetViews>
    <sheetView topLeftCell="A3" zoomScaleNormal="100" workbookViewId="0">
      <selection activeCell="P13" sqref="P13"/>
    </sheetView>
  </sheetViews>
  <sheetFormatPr defaultColWidth="8.90625" defaultRowHeight="13" x14ac:dyDescent="0.3"/>
  <cols>
    <col min="1" max="1" width="4.453125" style="11" customWidth="1"/>
    <col min="2" max="2" width="53" style="11" customWidth="1"/>
    <col min="3" max="16384" width="8.90625" style="11"/>
  </cols>
  <sheetData>
    <row r="3" spans="2:5" ht="61.5" customHeight="1" x14ac:dyDescent="0.3">
      <c r="B3" s="54" t="s">
        <v>9</v>
      </c>
    </row>
    <row r="4" spans="2:5" ht="61.5" customHeight="1" x14ac:dyDescent="0.3">
      <c r="B4" s="54"/>
    </row>
    <row r="7" spans="2:5" ht="135" customHeight="1" x14ac:dyDescent="0.3">
      <c r="B7" s="226" t="s">
        <v>19</v>
      </c>
      <c r="C7" s="226"/>
      <c r="D7" s="226"/>
      <c r="E7" s="226"/>
    </row>
    <row r="8" spans="2:5" ht="15" x14ac:dyDescent="0.3">
      <c r="B8" s="21"/>
      <c r="C8" s="10"/>
      <c r="D8" s="10"/>
    </row>
    <row r="9" spans="2:5" ht="15" x14ac:dyDescent="0.3">
      <c r="B9" s="21"/>
      <c r="C9" s="10"/>
      <c r="D9" s="10"/>
    </row>
    <row r="10" spans="2:5" ht="15" x14ac:dyDescent="0.3">
      <c r="B10" s="21"/>
      <c r="C10" s="10"/>
      <c r="D10" s="10"/>
    </row>
    <row r="11" spans="2:5" ht="15" x14ac:dyDescent="0.3">
      <c r="B11" s="21"/>
      <c r="C11" s="10"/>
      <c r="D11" s="10"/>
    </row>
    <row r="12" spans="2:5" ht="23.5" x14ac:dyDescent="0.3">
      <c r="B12" s="9"/>
      <c r="C12" s="10"/>
      <c r="D12" s="10"/>
    </row>
    <row r="13" spans="2:5" ht="23.25" customHeight="1" x14ac:dyDescent="0.3">
      <c r="B13" s="227" t="s">
        <v>8</v>
      </c>
      <c r="C13" s="227"/>
      <c r="D13" s="227"/>
      <c r="E13" s="227"/>
    </row>
    <row r="14" spans="2:5" ht="25.5" customHeight="1" x14ac:dyDescent="0.3">
      <c r="B14" s="227" t="s">
        <v>63</v>
      </c>
      <c r="C14" s="227"/>
      <c r="D14" s="227"/>
      <c r="E14" s="227"/>
    </row>
    <row r="15" spans="2:5" x14ac:dyDescent="0.3">
      <c r="B15" s="12"/>
      <c r="C15" s="10"/>
      <c r="D15" s="10"/>
    </row>
    <row r="16" spans="2:5" x14ac:dyDescent="0.3">
      <c r="B16" s="12"/>
      <c r="C16" s="10"/>
      <c r="D16" s="10"/>
    </row>
    <row r="17" spans="2:5" x14ac:dyDescent="0.3">
      <c r="B17" s="12"/>
      <c r="C17" s="10"/>
      <c r="D17" s="10"/>
    </row>
    <row r="18" spans="2:5" x14ac:dyDescent="0.3">
      <c r="B18" s="12"/>
      <c r="C18" s="10"/>
      <c r="D18" s="10"/>
    </row>
    <row r="19" spans="2:5" x14ac:dyDescent="0.3">
      <c r="B19" s="12"/>
      <c r="C19" s="10"/>
      <c r="D19" s="10"/>
    </row>
    <row r="20" spans="2:5" x14ac:dyDescent="0.3">
      <c r="B20" s="12"/>
      <c r="C20" s="10"/>
      <c r="D20" s="10"/>
    </row>
    <row r="21" spans="2:5" ht="18.5" x14ac:dyDescent="0.3">
      <c r="B21" s="13"/>
      <c r="C21" s="10"/>
      <c r="D21" s="10"/>
    </row>
    <row r="22" spans="2:5" ht="21" x14ac:dyDescent="0.3">
      <c r="B22" s="228"/>
      <c r="C22" s="228"/>
      <c r="D22" s="228"/>
      <c r="E22" s="228"/>
    </row>
    <row r="23" spans="2:5" ht="21" x14ac:dyDescent="0.3">
      <c r="B23" s="228"/>
      <c r="C23" s="228"/>
      <c r="D23" s="228"/>
      <c r="E23" s="228"/>
    </row>
    <row r="24" spans="2:5" ht="21" x14ac:dyDescent="0.3">
      <c r="B24" s="228"/>
      <c r="C24" s="228"/>
      <c r="D24" s="228"/>
      <c r="E24" s="228"/>
    </row>
    <row r="25" spans="2:5" ht="21" x14ac:dyDescent="0.3">
      <c r="B25" s="228"/>
      <c r="C25" s="228"/>
      <c r="D25" s="228"/>
      <c r="E25" s="228"/>
    </row>
    <row r="26" spans="2:5" ht="21" x14ac:dyDescent="0.3">
      <c r="B26" s="228"/>
      <c r="C26" s="228"/>
      <c r="D26" s="228"/>
      <c r="E26" s="228"/>
    </row>
    <row r="27" spans="2:5" x14ac:dyDescent="0.3">
      <c r="B27" s="22"/>
      <c r="C27" s="10"/>
      <c r="D27" s="10"/>
    </row>
    <row r="28" spans="2:5" x14ac:dyDescent="0.3">
      <c r="B28" s="22"/>
      <c r="C28" s="10"/>
      <c r="D28" s="10"/>
    </row>
    <row r="29" spans="2:5" ht="15" x14ac:dyDescent="0.3">
      <c r="B29" s="23"/>
      <c r="C29" s="10"/>
      <c r="D29" s="10"/>
    </row>
    <row r="30" spans="2:5" x14ac:dyDescent="0.3">
      <c r="B30" s="225" t="s">
        <v>118</v>
      </c>
      <c r="C30" s="225"/>
      <c r="D30" s="225"/>
      <c r="E30" s="225"/>
    </row>
    <row r="31" spans="2:5" x14ac:dyDescent="0.3">
      <c r="B31" s="225" t="s">
        <v>119</v>
      </c>
      <c r="C31" s="225"/>
      <c r="D31" s="225"/>
      <c r="E31" s="225"/>
    </row>
  </sheetData>
  <mergeCells count="10">
    <mergeCell ref="B25:E25"/>
    <mergeCell ref="B26:E26"/>
    <mergeCell ref="B30:E30"/>
    <mergeCell ref="B31:E31"/>
    <mergeCell ref="B7:E7"/>
    <mergeCell ref="B13:E13"/>
    <mergeCell ref="B14:E14"/>
    <mergeCell ref="B22:E22"/>
    <mergeCell ref="B23:E23"/>
    <mergeCell ref="B24:E24"/>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4">
    <tabColor rgb="FFFF0000"/>
    <pageSetUpPr fitToPage="1"/>
  </sheetPr>
  <dimension ref="A1:S12"/>
  <sheetViews>
    <sheetView showGridLines="0" zoomScaleNormal="100" workbookViewId="0">
      <selection activeCell="T33" sqref="T33"/>
    </sheetView>
  </sheetViews>
  <sheetFormatPr defaultColWidth="8.90625" defaultRowHeight="13" x14ac:dyDescent="0.3"/>
  <cols>
    <col min="1" max="3" width="8.90625" style="96"/>
    <col min="4" max="4" width="12.36328125" style="96" customWidth="1"/>
    <col min="5" max="11" width="8.6328125" style="96" customWidth="1"/>
    <col min="12" max="19" width="10.6328125" style="96" customWidth="1"/>
    <col min="20" max="16384" width="8.90625" style="96"/>
  </cols>
  <sheetData>
    <row r="1" spans="1:19" ht="18.5" x14ac:dyDescent="0.3">
      <c r="A1" s="237" t="s">
        <v>34</v>
      </c>
      <c r="B1" s="237"/>
      <c r="C1" s="237"/>
      <c r="D1" s="237"/>
      <c r="E1" s="237"/>
      <c r="F1" s="237"/>
      <c r="G1" s="237"/>
      <c r="H1" s="237"/>
      <c r="I1" s="237"/>
      <c r="J1" s="237"/>
      <c r="K1" s="237"/>
      <c r="L1" s="237"/>
      <c r="M1" s="237"/>
      <c r="N1" s="237"/>
      <c r="O1" s="237"/>
      <c r="P1" s="237"/>
      <c r="Q1" s="237"/>
      <c r="R1" s="237"/>
      <c r="S1" s="237"/>
    </row>
    <row r="2" spans="1:19" ht="18.5" x14ac:dyDescent="0.3">
      <c r="A2" s="14"/>
      <c r="B2" s="14"/>
      <c r="C2" s="14"/>
      <c r="D2" s="14"/>
      <c r="E2" s="14"/>
      <c r="F2" s="14"/>
      <c r="G2" s="14"/>
      <c r="H2" s="14"/>
      <c r="I2" s="14"/>
      <c r="J2" s="14"/>
      <c r="K2" s="14"/>
      <c r="L2" s="14"/>
      <c r="M2" s="14"/>
      <c r="N2" s="14"/>
      <c r="O2" s="14"/>
      <c r="P2" s="14"/>
      <c r="Q2" s="14"/>
      <c r="R2" s="14"/>
      <c r="S2" s="14"/>
    </row>
    <row r="3" spans="1:19" x14ac:dyDescent="0.3">
      <c r="L3" s="97"/>
      <c r="M3" s="97"/>
      <c r="N3" s="97"/>
      <c r="O3" s="97"/>
      <c r="P3" s="97"/>
      <c r="Q3" s="97"/>
    </row>
    <row r="4" spans="1:19" ht="15" customHeight="1" x14ac:dyDescent="0.35">
      <c r="A4" s="98"/>
      <c r="B4" s="98"/>
      <c r="C4" s="98"/>
      <c r="D4" s="98"/>
      <c r="E4" s="56">
        <v>2023</v>
      </c>
      <c r="F4" s="56">
        <v>2022</v>
      </c>
      <c r="G4" s="56">
        <v>2021</v>
      </c>
      <c r="H4" s="56">
        <v>2020</v>
      </c>
      <c r="I4" s="56">
        <v>2019</v>
      </c>
      <c r="J4" s="56">
        <v>2018</v>
      </c>
      <c r="K4" s="56">
        <v>2017</v>
      </c>
      <c r="L4" s="56">
        <v>2016</v>
      </c>
      <c r="M4" s="56">
        <v>2015</v>
      </c>
      <c r="N4" s="56">
        <v>2014</v>
      </c>
      <c r="O4" s="56">
        <v>2013</v>
      </c>
      <c r="P4" s="56">
        <v>2012</v>
      </c>
      <c r="Q4" s="56">
        <v>2011</v>
      </c>
      <c r="R4" s="56">
        <v>2010</v>
      </c>
      <c r="S4" s="56">
        <v>2009</v>
      </c>
    </row>
    <row r="5" spans="1:19" ht="20.25" customHeight="1" x14ac:dyDescent="0.3">
      <c r="A5" s="290" t="s">
        <v>0</v>
      </c>
      <c r="B5" s="290"/>
      <c r="C5" s="290"/>
      <c r="D5" s="290"/>
      <c r="E5" s="99">
        <f>'Résumé des taux'!I5</f>
        <v>2.0999999999999998E-2</v>
      </c>
      <c r="F5" s="99">
        <v>2.0999999999999998E-2</v>
      </c>
      <c r="G5" s="99">
        <v>0.02</v>
      </c>
      <c r="H5" s="99">
        <v>0.02</v>
      </c>
      <c r="I5" s="99">
        <v>2.1000000000000001E-2</v>
      </c>
      <c r="J5" s="99">
        <v>0.02</v>
      </c>
      <c r="K5" s="100">
        <v>0.02</v>
      </c>
      <c r="L5" s="100">
        <v>2.1000000000000001E-2</v>
      </c>
      <c r="M5" s="100">
        <v>0.02</v>
      </c>
      <c r="N5" s="100">
        <v>0.02</v>
      </c>
      <c r="O5" s="100">
        <v>2.2499999999999999E-2</v>
      </c>
      <c r="P5" s="100">
        <v>2.2499999999999999E-2</v>
      </c>
      <c r="Q5" s="100">
        <v>2.2499999999999999E-2</v>
      </c>
      <c r="R5" s="101">
        <v>2.2499999999999999E-2</v>
      </c>
      <c r="S5" s="101">
        <v>2.2499999999999999E-2</v>
      </c>
    </row>
    <row r="6" spans="1:19" ht="20.25" customHeight="1" x14ac:dyDescent="0.3">
      <c r="A6" s="290" t="s">
        <v>25</v>
      </c>
      <c r="B6" s="290"/>
      <c r="C6" s="290"/>
      <c r="D6" s="290"/>
      <c r="E6" s="99">
        <f>'Résumé des taux'!I9</f>
        <v>2.3E-2</v>
      </c>
      <c r="F6" s="99">
        <v>2.3E-2</v>
      </c>
      <c r="G6" s="99">
        <v>2.3E-2</v>
      </c>
      <c r="H6" s="99">
        <v>2.4E-2</v>
      </c>
      <c r="I6" s="99">
        <v>0.03</v>
      </c>
      <c r="J6" s="99">
        <v>2.8999999999999998E-2</v>
      </c>
      <c r="K6" s="100">
        <v>2.9000000000000001E-2</v>
      </c>
      <c r="L6" s="100">
        <v>0.03</v>
      </c>
      <c r="M6" s="100">
        <v>2.9000000000000001E-2</v>
      </c>
      <c r="N6" s="100">
        <v>0.03</v>
      </c>
      <c r="O6" s="100">
        <v>3.2500000000000001E-2</v>
      </c>
      <c r="P6" s="100">
        <v>3.2500000000000001E-2</v>
      </c>
      <c r="Q6" s="100">
        <v>3.5000000000000003E-2</v>
      </c>
      <c r="R6" s="101">
        <v>3.7499999999999999E-2</v>
      </c>
      <c r="S6" s="101">
        <v>3.7499999999999999E-2</v>
      </c>
    </row>
    <row r="7" spans="1:19" ht="20.25" customHeight="1" x14ac:dyDescent="0.3">
      <c r="A7" s="290" t="s">
        <v>47</v>
      </c>
      <c r="B7" s="290"/>
      <c r="C7" s="290"/>
      <c r="D7" s="290"/>
      <c r="E7" s="99">
        <f>'Résumé des taux'!I10</f>
        <v>3.2000000000000001E-2</v>
      </c>
      <c r="F7" s="99">
        <v>2.8000000000000004E-2</v>
      </c>
      <c r="G7" s="99">
        <v>2.7000000000000003E-2</v>
      </c>
      <c r="H7" s="99">
        <v>2.9000000000000001E-2</v>
      </c>
      <c r="I7" s="99">
        <v>3.9E-2</v>
      </c>
      <c r="J7" s="99">
        <v>3.9E-2</v>
      </c>
      <c r="K7" s="100">
        <v>3.9E-2</v>
      </c>
      <c r="L7" s="100">
        <v>0.04</v>
      </c>
      <c r="M7" s="100">
        <v>3.9E-2</v>
      </c>
      <c r="N7" s="100">
        <v>0.04</v>
      </c>
      <c r="O7" s="100">
        <v>4.2500000000000003E-2</v>
      </c>
      <c r="P7" s="100">
        <v>4.4999999999999998E-2</v>
      </c>
      <c r="Q7" s="100">
        <v>4.7500000000000001E-2</v>
      </c>
      <c r="R7" s="101">
        <v>0.05</v>
      </c>
      <c r="S7" s="101">
        <v>4.7500000000000001E-2</v>
      </c>
    </row>
    <row r="8" spans="1:19" ht="20.25" customHeight="1" x14ac:dyDescent="0.3">
      <c r="A8" s="290" t="s">
        <v>27</v>
      </c>
      <c r="B8" s="290"/>
      <c r="C8" s="290"/>
      <c r="D8" s="290"/>
      <c r="E8" s="99">
        <f>'Résumé des taux'!I11</f>
        <v>6.2E-2</v>
      </c>
      <c r="F8" s="99">
        <v>6.3E-2</v>
      </c>
      <c r="G8" s="99">
        <v>6.2E-2</v>
      </c>
      <c r="H8" s="99">
        <v>6.0999999999999999E-2</v>
      </c>
      <c r="I8" s="99">
        <v>6.0999999999999999E-2</v>
      </c>
      <c r="J8" s="99">
        <v>6.4000000000000001E-2</v>
      </c>
      <c r="K8" s="100">
        <v>6.5000000000000002E-2</v>
      </c>
      <c r="L8" s="100">
        <v>6.4000000000000001E-2</v>
      </c>
      <c r="M8" s="100">
        <v>6.3E-2</v>
      </c>
      <c r="N8" s="100">
        <v>6.5000000000000002E-2</v>
      </c>
      <c r="O8" s="100">
        <v>7.0000000000000007E-2</v>
      </c>
      <c r="P8" s="100">
        <v>7.0000000000000007E-2</v>
      </c>
      <c r="Q8" s="100">
        <v>7.0000000000000007E-2</v>
      </c>
      <c r="R8" s="101">
        <v>7.2499999999999995E-2</v>
      </c>
      <c r="S8" s="101">
        <v>7.2499999999999995E-2</v>
      </c>
    </row>
    <row r="9" spans="1:19" ht="20.25" customHeight="1" x14ac:dyDescent="0.3">
      <c r="A9" s="291" t="s">
        <v>51</v>
      </c>
      <c r="B9" s="292"/>
      <c r="C9" s="292"/>
      <c r="D9" s="293"/>
      <c r="E9" s="99">
        <f>'Résumé des taux'!I12</f>
        <v>6.5000000000000002E-2</v>
      </c>
      <c r="F9" s="99">
        <v>6.6000000000000003E-2</v>
      </c>
      <c r="G9" s="99">
        <v>6.6000000000000003E-2</v>
      </c>
      <c r="H9" s="99">
        <v>6.4000000000000001E-2</v>
      </c>
      <c r="I9" s="99">
        <v>6.4000000000000001E-2</v>
      </c>
      <c r="J9" s="99">
        <v>6.7000000000000004E-2</v>
      </c>
      <c r="K9" s="102">
        <v>6.7000000000000004E-2</v>
      </c>
      <c r="L9" s="102">
        <v>6.8000000000000005E-2</v>
      </c>
      <c r="M9" s="284" t="s">
        <v>108</v>
      </c>
      <c r="N9" s="285"/>
      <c r="O9" s="285"/>
      <c r="P9" s="285"/>
      <c r="Q9" s="285"/>
      <c r="R9" s="285"/>
      <c r="S9" s="286"/>
    </row>
    <row r="10" spans="1:19" ht="20.25" customHeight="1" x14ac:dyDescent="0.3">
      <c r="A10" s="290" t="s">
        <v>49</v>
      </c>
      <c r="B10" s="290"/>
      <c r="C10" s="290"/>
      <c r="D10" s="290"/>
      <c r="E10" s="99">
        <f>'Résumé des taux'!I13</f>
        <v>7.3999999999999996E-2</v>
      </c>
      <c r="F10" s="99">
        <v>7.6999999999999999E-2</v>
      </c>
      <c r="G10" s="99">
        <v>7.8E-2</v>
      </c>
      <c r="H10" s="99">
        <v>7.0999999999999994E-2</v>
      </c>
      <c r="I10" s="99">
        <v>7.1999999999999995E-2</v>
      </c>
      <c r="J10" s="99">
        <v>7.3999999999999996E-2</v>
      </c>
      <c r="K10" s="102">
        <v>7.4999999999999997E-2</v>
      </c>
      <c r="L10" s="102">
        <v>7.6999999999999999E-2</v>
      </c>
      <c r="M10" s="287"/>
      <c r="N10" s="288"/>
      <c r="O10" s="288"/>
      <c r="P10" s="288"/>
      <c r="Q10" s="288"/>
      <c r="R10" s="288"/>
      <c r="S10" s="289"/>
    </row>
    <row r="11" spans="1:19" ht="20.25" customHeight="1" x14ac:dyDescent="0.3">
      <c r="A11" s="290" t="s">
        <v>29</v>
      </c>
      <c r="B11" s="290"/>
      <c r="C11" s="290"/>
      <c r="D11" s="290"/>
      <c r="E11" s="99">
        <f>'Résumé des taux'!I14</f>
        <v>4.2999999999999997E-2</v>
      </c>
      <c r="F11" s="99">
        <v>4.2999999999999997E-2</v>
      </c>
      <c r="G11" s="99">
        <v>4.2999999999999997E-2</v>
      </c>
      <c r="H11" s="99">
        <v>4.3999999999999997E-2</v>
      </c>
      <c r="I11" s="99">
        <v>0.05</v>
      </c>
      <c r="J11" s="99">
        <v>4.9000000000000002E-2</v>
      </c>
      <c r="K11" s="100">
        <v>4.9000000000000002E-2</v>
      </c>
      <c r="L11" s="100">
        <v>0.05</v>
      </c>
      <c r="M11" s="100">
        <v>4.9000000000000002E-2</v>
      </c>
      <c r="N11" s="100">
        <v>0.05</v>
      </c>
      <c r="O11" s="100">
        <v>5.2499999999999998E-2</v>
      </c>
      <c r="P11" s="100">
        <v>5.2499999999999998E-2</v>
      </c>
      <c r="Q11" s="100">
        <v>5.5E-2</v>
      </c>
      <c r="R11" s="100">
        <v>5.7500000000000002E-2</v>
      </c>
      <c r="S11" s="100">
        <v>5.7500000000000002E-2</v>
      </c>
    </row>
    <row r="12" spans="1:19" ht="20.25" customHeight="1" x14ac:dyDescent="0.35">
      <c r="A12" s="290" t="s">
        <v>52</v>
      </c>
      <c r="B12" s="290"/>
      <c r="C12" s="290"/>
      <c r="D12" s="290"/>
      <c r="E12" s="99">
        <f>+E5+0.01</f>
        <v>3.1E-2</v>
      </c>
      <c r="F12" s="99">
        <v>3.1E-2</v>
      </c>
      <c r="G12" s="99">
        <v>0.03</v>
      </c>
      <c r="H12" s="99">
        <v>0.03</v>
      </c>
      <c r="I12" s="99">
        <v>3.1E-2</v>
      </c>
      <c r="J12" s="99">
        <v>0.03</v>
      </c>
      <c r="K12" s="100">
        <v>0.03</v>
      </c>
      <c r="L12" s="100">
        <v>3.1E-2</v>
      </c>
      <c r="M12" s="100">
        <v>0.03</v>
      </c>
      <c r="N12" s="281" t="s">
        <v>53</v>
      </c>
      <c r="O12" s="282"/>
      <c r="P12" s="282"/>
      <c r="Q12" s="282"/>
      <c r="R12" s="282"/>
      <c r="S12" s="283"/>
    </row>
  </sheetData>
  <mergeCells count="11">
    <mergeCell ref="A1:S1"/>
    <mergeCell ref="N12:S12"/>
    <mergeCell ref="M9:S10"/>
    <mergeCell ref="A11:D11"/>
    <mergeCell ref="A12:D12"/>
    <mergeCell ref="A9:D9"/>
    <mergeCell ref="A10:D10"/>
    <mergeCell ref="A7:D7"/>
    <mergeCell ref="A8:D8"/>
    <mergeCell ref="A5:D5"/>
    <mergeCell ref="A6:D6"/>
  </mergeCells>
  <printOptions horizontalCentered="1"/>
  <pageMargins left="0.70866141732283472" right="0.70866141732283472" top="0.74803149606299213" bottom="0.74803149606299213" header="0.31496062992125984" footer="0.31496062992125984"/>
  <pageSetup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5">
    <tabColor rgb="FFFF0000"/>
    <pageSetUpPr fitToPage="1"/>
  </sheetPr>
  <dimension ref="B1:AO130"/>
  <sheetViews>
    <sheetView showGridLines="0" zoomScaleNormal="100" workbookViewId="0">
      <pane ySplit="7" topLeftCell="A8" activePane="bottomLeft" state="frozen"/>
      <selection pane="bottomLeft" activeCell="AC2" sqref="AC2"/>
    </sheetView>
  </sheetViews>
  <sheetFormatPr defaultColWidth="11.453125" defaultRowHeight="13" x14ac:dyDescent="0.3"/>
  <cols>
    <col min="1" max="1" width="1.6328125" style="96" customWidth="1"/>
    <col min="2" max="2" width="1.6328125" style="96" hidden="1" customWidth="1"/>
    <col min="3" max="3" width="23.453125" style="97" customWidth="1"/>
    <col min="4" max="4" width="1.6328125" style="96" customWidth="1"/>
    <col min="5" max="5" width="16.36328125" style="97" customWidth="1"/>
    <col min="6" max="6" width="1.6328125" style="97" customWidth="1"/>
    <col min="7" max="7" width="16.36328125" style="97" customWidth="1"/>
    <col min="8" max="8" width="1.6328125" style="97" customWidth="1"/>
    <col min="9" max="9" width="16.36328125" style="97" customWidth="1"/>
    <col min="10" max="10" width="1.6328125" style="97" customWidth="1"/>
    <col min="11" max="11" width="16.36328125" style="97" customWidth="1"/>
    <col min="12" max="12" width="1.6328125" style="97" customWidth="1"/>
    <col min="13" max="13" width="16.36328125" style="97" customWidth="1"/>
    <col min="14" max="14" width="1.6328125" style="97" customWidth="1"/>
    <col min="15" max="15" width="16.36328125" style="97" customWidth="1"/>
    <col min="16" max="16" width="1.6328125" style="106" customWidth="1"/>
    <col min="17" max="17" width="16.36328125" style="106" customWidth="1"/>
    <col min="18" max="18" width="1.6328125" style="106" customWidth="1"/>
    <col min="19" max="19" width="16.36328125" style="106" customWidth="1"/>
    <col min="20" max="20" width="1.6328125" style="106" customWidth="1"/>
    <col min="21" max="21" width="16.36328125" style="129" customWidth="1"/>
    <col min="22" max="22" width="1.6328125" style="106" customWidth="1"/>
    <col min="23" max="23" width="16.36328125" style="106" customWidth="1"/>
    <col min="24" max="24" width="1.6328125" style="106" customWidth="1"/>
    <col min="25" max="25" width="16.36328125" style="106" customWidth="1"/>
    <col min="26" max="26" width="2.08984375" style="106" customWidth="1"/>
    <col min="27" max="27" width="16.36328125" style="106" customWidth="1"/>
    <col min="28" max="28" width="1.6328125" style="106" customWidth="1"/>
    <col min="29" max="29" width="16.36328125" style="97" customWidth="1"/>
    <col min="30" max="30" width="1.6328125" style="96" customWidth="1"/>
    <col min="31" max="31" width="16.36328125" style="96" customWidth="1"/>
    <col min="32" max="32" width="1.6328125" style="96" customWidth="1"/>
    <col min="33" max="33" width="16.36328125" style="96" customWidth="1"/>
    <col min="34" max="34" width="1.6328125" style="96" customWidth="1"/>
    <col min="35" max="16384" width="11.453125" style="96"/>
  </cols>
  <sheetData>
    <row r="1" spans="3:33" ht="18.5" x14ac:dyDescent="0.45">
      <c r="C1" s="232" t="s">
        <v>40</v>
      </c>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row>
    <row r="2" spans="3:33" ht="18.5" x14ac:dyDescent="0.45">
      <c r="C2" s="18"/>
      <c r="D2" s="18"/>
      <c r="E2" s="18"/>
      <c r="F2" s="18"/>
      <c r="G2" s="18"/>
      <c r="H2" s="18"/>
      <c r="I2" s="18"/>
      <c r="J2" s="18"/>
      <c r="K2" s="18"/>
      <c r="L2" s="18"/>
      <c r="M2" s="18"/>
      <c r="N2" s="18"/>
      <c r="O2" s="18"/>
      <c r="P2" s="103"/>
      <c r="Q2" s="103"/>
      <c r="R2" s="103"/>
      <c r="S2" s="103"/>
      <c r="T2" s="103"/>
      <c r="U2" s="104"/>
      <c r="V2" s="103"/>
      <c r="W2" s="103"/>
      <c r="X2" s="103"/>
      <c r="Y2" s="103"/>
      <c r="Z2" s="103"/>
      <c r="AA2" s="103"/>
      <c r="AB2" s="103"/>
      <c r="AC2" s="18"/>
      <c r="AD2" s="18"/>
      <c r="AE2" s="18"/>
      <c r="AF2" s="18"/>
      <c r="AG2" s="18"/>
    </row>
    <row r="3" spans="3:33" s="105" customFormat="1" ht="46.5" customHeight="1" x14ac:dyDescent="0.3">
      <c r="C3" s="247" t="s">
        <v>183</v>
      </c>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row>
    <row r="5" spans="3:33" ht="28.4" customHeight="1" x14ac:dyDescent="0.3">
      <c r="E5" s="297" t="s">
        <v>35</v>
      </c>
      <c r="F5" s="298"/>
      <c r="G5" s="299"/>
      <c r="I5" s="297" t="s">
        <v>26</v>
      </c>
      <c r="J5" s="298"/>
      <c r="K5" s="299"/>
      <c r="M5" s="297" t="s">
        <v>27</v>
      </c>
      <c r="N5" s="298"/>
      <c r="O5" s="299"/>
      <c r="Q5" s="300" t="s">
        <v>57</v>
      </c>
      <c r="R5" s="301"/>
      <c r="S5" s="302"/>
      <c r="U5" s="300" t="s">
        <v>55</v>
      </c>
      <c r="V5" s="301"/>
      <c r="W5" s="302"/>
      <c r="X5" s="107"/>
      <c r="Y5" s="306" t="s">
        <v>93</v>
      </c>
      <c r="Z5" s="307"/>
      <c r="AA5" s="308"/>
      <c r="AC5" s="297" t="s">
        <v>0</v>
      </c>
      <c r="AD5" s="298"/>
      <c r="AE5" s="298"/>
      <c r="AF5" s="298"/>
      <c r="AG5" s="299"/>
    </row>
    <row r="6" spans="3:33" ht="24.75" customHeight="1" x14ac:dyDescent="0.3">
      <c r="C6" s="222" t="s">
        <v>1</v>
      </c>
      <c r="D6" s="108"/>
      <c r="E6" s="312" t="s">
        <v>109</v>
      </c>
      <c r="F6" s="313"/>
      <c r="G6" s="314"/>
      <c r="H6" s="108"/>
      <c r="I6" s="312" t="s">
        <v>110</v>
      </c>
      <c r="J6" s="313"/>
      <c r="K6" s="314"/>
      <c r="L6" s="108"/>
      <c r="M6" s="312" t="s">
        <v>36</v>
      </c>
      <c r="N6" s="313"/>
      <c r="O6" s="314"/>
      <c r="Q6" s="303" t="s">
        <v>58</v>
      </c>
      <c r="R6" s="304"/>
      <c r="S6" s="305"/>
      <c r="U6" s="303" t="s">
        <v>60</v>
      </c>
      <c r="V6" s="304"/>
      <c r="W6" s="305"/>
      <c r="X6" s="109"/>
      <c r="Y6" s="303" t="s">
        <v>111</v>
      </c>
      <c r="Z6" s="304"/>
      <c r="AA6" s="305"/>
      <c r="AB6" s="110"/>
      <c r="AC6" s="312" t="s">
        <v>37</v>
      </c>
      <c r="AD6" s="313"/>
      <c r="AE6" s="313"/>
      <c r="AF6" s="313"/>
      <c r="AG6" s="314"/>
    </row>
    <row r="7" spans="3:33" ht="13.5" thickBot="1" x14ac:dyDescent="0.35">
      <c r="C7" s="111"/>
      <c r="E7" s="112" t="s">
        <v>38</v>
      </c>
      <c r="F7" s="113"/>
      <c r="G7" s="114" t="s">
        <v>39</v>
      </c>
      <c r="I7" s="112" t="s">
        <v>38</v>
      </c>
      <c r="K7" s="115" t="s">
        <v>39</v>
      </c>
      <c r="M7" s="112" t="s">
        <v>38</v>
      </c>
      <c r="N7" s="113"/>
      <c r="O7" s="114" t="s">
        <v>39</v>
      </c>
      <c r="Q7" s="116" t="s">
        <v>38</v>
      </c>
      <c r="R7" s="117"/>
      <c r="S7" s="118" t="s">
        <v>39</v>
      </c>
      <c r="U7" s="119" t="s">
        <v>38</v>
      </c>
      <c r="V7" s="117"/>
      <c r="W7" s="118" t="s">
        <v>39</v>
      </c>
      <c r="Y7" s="119" t="s">
        <v>91</v>
      </c>
      <c r="Z7" s="117"/>
      <c r="AA7" s="118" t="s">
        <v>92</v>
      </c>
      <c r="AC7" s="112" t="s">
        <v>38</v>
      </c>
      <c r="AD7" s="113"/>
      <c r="AE7" s="113"/>
      <c r="AF7" s="120"/>
      <c r="AG7" s="114" t="s">
        <v>39</v>
      </c>
    </row>
    <row r="8" spans="3:33" x14ac:dyDescent="0.3">
      <c r="C8" s="111"/>
      <c r="E8" s="121"/>
      <c r="G8" s="122"/>
      <c r="I8" s="121"/>
      <c r="K8" s="122"/>
      <c r="M8" s="121"/>
      <c r="O8" s="122"/>
      <c r="Q8" s="123"/>
      <c r="S8" s="124"/>
      <c r="U8" s="125"/>
      <c r="W8" s="124"/>
      <c r="Y8" s="123"/>
      <c r="AA8" s="124"/>
      <c r="AC8" s="121"/>
      <c r="AD8" s="97"/>
      <c r="AE8" s="97"/>
      <c r="AG8" s="97"/>
    </row>
    <row r="9" spans="3:33" x14ac:dyDescent="0.3">
      <c r="C9" s="111">
        <v>1960</v>
      </c>
      <c r="E9" s="126">
        <v>3.3116899736079786E-2</v>
      </c>
      <c r="F9" s="127"/>
      <c r="G9" s="128">
        <f t="shared" ref="G9:G65" si="0">E9+1</f>
        <v>1.0331168997360798</v>
      </c>
      <c r="H9" s="127"/>
      <c r="I9" s="126">
        <v>0.12191772456564931</v>
      </c>
      <c r="J9" s="127"/>
      <c r="K9" s="128">
        <f t="shared" ref="K9:K65" si="1">I9+1</f>
        <v>1.1219177245656493</v>
      </c>
      <c r="L9" s="127"/>
      <c r="M9" s="126">
        <v>1.7815204992283507E-2</v>
      </c>
      <c r="N9" s="127"/>
      <c r="O9" s="128">
        <f t="shared" ref="O9:O64" si="2">M9+1</f>
        <v>1.0178152049922835</v>
      </c>
      <c r="P9" s="129"/>
      <c r="Q9" s="125">
        <v>3.7591779964790462E-2</v>
      </c>
      <c r="R9" s="129"/>
      <c r="S9" s="130">
        <f>Q9+1</f>
        <v>1.0375917799647905</v>
      </c>
      <c r="U9" s="125"/>
      <c r="V9" s="129"/>
      <c r="W9" s="130"/>
      <c r="X9" s="129"/>
      <c r="Y9" s="125"/>
      <c r="Z9" s="129"/>
      <c r="AA9" s="130"/>
      <c r="AB9" s="129"/>
      <c r="AC9" s="126">
        <v>15.7</v>
      </c>
      <c r="AD9" s="131"/>
      <c r="AE9" s="131"/>
      <c r="AF9" s="131"/>
      <c r="AG9" s="132"/>
    </row>
    <row r="10" spans="3:33" x14ac:dyDescent="0.3">
      <c r="C10" s="111">
        <v>1961</v>
      </c>
      <c r="E10" s="126">
        <v>2.8912695658644516E-2</v>
      </c>
      <c r="F10" s="127"/>
      <c r="G10" s="128">
        <f t="shared" si="0"/>
        <v>1.0289126956586445</v>
      </c>
      <c r="H10" s="127"/>
      <c r="I10" s="126">
        <v>9.1575107548826029E-2</v>
      </c>
      <c r="J10" s="127"/>
      <c r="K10" s="128">
        <f t="shared" si="1"/>
        <v>1.091575107548826</v>
      </c>
      <c r="L10" s="127"/>
      <c r="M10" s="126">
        <v>0.32745492303128176</v>
      </c>
      <c r="N10" s="127"/>
      <c r="O10" s="128">
        <f t="shared" si="2"/>
        <v>1.3274549230312818</v>
      </c>
      <c r="P10" s="129"/>
      <c r="Q10" s="125">
        <v>0.34575334539803526</v>
      </c>
      <c r="R10" s="129"/>
      <c r="S10" s="130">
        <f t="shared" ref="S10:S65" si="3">Q10+1</f>
        <v>1.3457533453980353</v>
      </c>
      <c r="U10" s="125"/>
      <c r="V10" s="129"/>
      <c r="W10" s="130"/>
      <c r="X10" s="129"/>
      <c r="Y10" s="125"/>
      <c r="Z10" s="129"/>
      <c r="AA10" s="130"/>
      <c r="AB10" s="129"/>
      <c r="AC10" s="126">
        <v>15.7</v>
      </c>
      <c r="AD10" s="131"/>
      <c r="AE10" s="133">
        <f>AC10/AC9-1</f>
        <v>0</v>
      </c>
      <c r="AF10" s="131"/>
      <c r="AG10" s="128">
        <f>AE10+1</f>
        <v>1</v>
      </c>
    </row>
    <row r="11" spans="3:33" x14ac:dyDescent="0.3">
      <c r="C11" s="111">
        <v>1962</v>
      </c>
      <c r="E11" s="126">
        <v>4.2150191566261208E-2</v>
      </c>
      <c r="F11" s="127"/>
      <c r="G11" s="128">
        <f t="shared" si="0"/>
        <v>1.0421501915662612</v>
      </c>
      <c r="H11" s="127"/>
      <c r="I11" s="126">
        <v>5.0335657001232104E-2</v>
      </c>
      <c r="J11" s="127"/>
      <c r="K11" s="128">
        <f t="shared" si="1"/>
        <v>1.0503356570012321</v>
      </c>
      <c r="L11" s="127"/>
      <c r="M11" s="126">
        <v>-7.0944352015097745E-2</v>
      </c>
      <c r="N11" s="127"/>
      <c r="O11" s="128">
        <f t="shared" si="2"/>
        <v>0.92905564798490226</v>
      </c>
      <c r="P11" s="129"/>
      <c r="Q11" s="125">
        <v>-5.8060072369310545E-2</v>
      </c>
      <c r="R11" s="129"/>
      <c r="S11" s="130">
        <f t="shared" si="3"/>
        <v>0.94193992763068946</v>
      </c>
      <c r="U11" s="125"/>
      <c r="V11" s="129"/>
      <c r="W11" s="130"/>
      <c r="X11" s="129"/>
      <c r="Y11" s="125"/>
      <c r="Z11" s="129"/>
      <c r="AA11" s="130"/>
      <c r="AB11" s="129"/>
      <c r="AC11" s="126">
        <v>16</v>
      </c>
      <c r="AD11" s="131"/>
      <c r="AE11" s="133">
        <f t="shared" ref="AE11:AE63" si="4">AC11/AC10-1</f>
        <v>1.9108280254777066E-2</v>
      </c>
      <c r="AF11" s="131"/>
      <c r="AG11" s="128">
        <f t="shared" ref="AG11:AG65" si="5">AE11+1</f>
        <v>1.0191082802547771</v>
      </c>
    </row>
    <row r="12" spans="3:33" x14ac:dyDescent="0.3">
      <c r="C12" s="111">
        <v>1963</v>
      </c>
      <c r="E12" s="126">
        <v>3.6342371657180239E-2</v>
      </c>
      <c r="F12" s="127"/>
      <c r="G12" s="128">
        <f t="shared" si="0"/>
        <v>1.0363423716571802</v>
      </c>
      <c r="H12" s="127"/>
      <c r="I12" s="126">
        <v>4.5793320480672861E-2</v>
      </c>
      <c r="J12" s="127"/>
      <c r="K12" s="128">
        <f t="shared" si="1"/>
        <v>1.0457933204806729</v>
      </c>
      <c r="L12" s="127"/>
      <c r="M12" s="126">
        <v>0.15601111883252261</v>
      </c>
      <c r="N12" s="127"/>
      <c r="O12" s="128">
        <f t="shared" si="2"/>
        <v>1.1560111188325226</v>
      </c>
      <c r="P12" s="129"/>
      <c r="Q12" s="125">
        <v>0.23046998275982353</v>
      </c>
      <c r="R12" s="129"/>
      <c r="S12" s="130">
        <f t="shared" si="3"/>
        <v>1.2304699827598236</v>
      </c>
      <c r="T12" s="129"/>
      <c r="U12" s="125"/>
      <c r="V12" s="129"/>
      <c r="W12" s="130"/>
      <c r="X12" s="129"/>
      <c r="Y12" s="125"/>
      <c r="Z12" s="129"/>
      <c r="AA12" s="130"/>
      <c r="AB12" s="129"/>
      <c r="AC12" s="126">
        <v>16.3</v>
      </c>
      <c r="AD12" s="131"/>
      <c r="AE12" s="133">
        <f t="shared" si="4"/>
        <v>1.8750000000000044E-2</v>
      </c>
      <c r="AF12" s="131"/>
      <c r="AG12" s="128">
        <f t="shared" si="5"/>
        <v>1.01875</v>
      </c>
    </row>
    <row r="13" spans="3:33" x14ac:dyDescent="0.3">
      <c r="C13" s="111">
        <v>1964</v>
      </c>
      <c r="E13" s="126">
        <v>3.7895931904686986E-2</v>
      </c>
      <c r="F13" s="127"/>
      <c r="G13" s="128">
        <f t="shared" si="0"/>
        <v>1.037895931904687</v>
      </c>
      <c r="H13" s="127"/>
      <c r="I13" s="126">
        <v>6.160901753890502E-2</v>
      </c>
      <c r="J13" s="127"/>
      <c r="K13" s="128">
        <f t="shared" si="1"/>
        <v>1.061609017538905</v>
      </c>
      <c r="L13" s="127"/>
      <c r="M13" s="126">
        <v>0.25432937966752212</v>
      </c>
      <c r="N13" s="127"/>
      <c r="O13" s="128">
        <f t="shared" si="2"/>
        <v>1.2543293796675221</v>
      </c>
      <c r="P13" s="129"/>
      <c r="Q13" s="125">
        <v>0.1581939105037895</v>
      </c>
      <c r="R13" s="129"/>
      <c r="S13" s="130">
        <f t="shared" si="3"/>
        <v>1.1581939105037895</v>
      </c>
      <c r="T13" s="129"/>
      <c r="U13" s="125"/>
      <c r="V13" s="129"/>
      <c r="W13" s="130"/>
      <c r="X13" s="129"/>
      <c r="Y13" s="125"/>
      <c r="Z13" s="129"/>
      <c r="AA13" s="130"/>
      <c r="AB13" s="129"/>
      <c r="AC13" s="126">
        <v>16.600000000000001</v>
      </c>
      <c r="AD13" s="131"/>
      <c r="AE13" s="133">
        <f t="shared" si="4"/>
        <v>1.8404907975460238E-2</v>
      </c>
      <c r="AF13" s="131"/>
      <c r="AG13" s="128">
        <f t="shared" si="5"/>
        <v>1.0184049079754602</v>
      </c>
    </row>
    <row r="14" spans="3:33" x14ac:dyDescent="0.3">
      <c r="C14" s="111">
        <v>1965</v>
      </c>
      <c r="E14" s="126">
        <v>3.9237020902695097E-2</v>
      </c>
      <c r="F14" s="127"/>
      <c r="G14" s="128">
        <f t="shared" si="0"/>
        <v>1.0392370209026951</v>
      </c>
      <c r="H14" s="127"/>
      <c r="I14" s="126">
        <v>4.7980422894733366E-4</v>
      </c>
      <c r="J14" s="127"/>
      <c r="K14" s="128">
        <f t="shared" si="1"/>
        <v>1.0004798042289473</v>
      </c>
      <c r="L14" s="127"/>
      <c r="M14" s="126">
        <v>6.681904481023393E-2</v>
      </c>
      <c r="N14" s="127"/>
      <c r="O14" s="128">
        <f t="shared" si="2"/>
        <v>1.0668190448102339</v>
      </c>
      <c r="P14" s="129"/>
      <c r="Q14" s="125">
        <v>0.12497625250011148</v>
      </c>
      <c r="R14" s="129"/>
      <c r="S14" s="130">
        <f t="shared" si="3"/>
        <v>1.1249762525001115</v>
      </c>
      <c r="T14" s="129"/>
      <c r="U14" s="125">
        <v>7.6819044810233925E-2</v>
      </c>
      <c r="V14" s="129"/>
      <c r="W14" s="130">
        <v>1.0768190448102339</v>
      </c>
      <c r="X14" s="129"/>
      <c r="Y14" s="134">
        <f>U14+0.009</f>
        <v>8.5819044810233919E-2</v>
      </c>
      <c r="Z14" s="133"/>
      <c r="AA14" s="130">
        <f t="shared" ref="AA14:AA69" si="6">Y14+1</f>
        <v>1.0858190448102338</v>
      </c>
      <c r="AB14" s="129"/>
      <c r="AC14" s="126">
        <v>17.100000000000001</v>
      </c>
      <c r="AD14" s="131"/>
      <c r="AE14" s="133">
        <f t="shared" si="4"/>
        <v>3.0120481927710774E-2</v>
      </c>
      <c r="AF14" s="131"/>
      <c r="AG14" s="128">
        <f t="shared" si="5"/>
        <v>1.0301204819277108</v>
      </c>
    </row>
    <row r="15" spans="3:33" x14ac:dyDescent="0.3">
      <c r="C15" s="111">
        <v>1966</v>
      </c>
      <c r="E15" s="126">
        <v>5.034090087011478E-2</v>
      </c>
      <c r="F15" s="127"/>
      <c r="G15" s="128">
        <f t="shared" si="0"/>
        <v>1.0503409008701148</v>
      </c>
      <c r="H15" s="127"/>
      <c r="I15" s="126">
        <v>-1.0546387247855504E-2</v>
      </c>
      <c r="J15" s="127"/>
      <c r="K15" s="128">
        <f t="shared" si="1"/>
        <v>0.9894536127521445</v>
      </c>
      <c r="L15" s="127"/>
      <c r="M15" s="126">
        <v>-7.066832538530643E-2</v>
      </c>
      <c r="N15" s="127"/>
      <c r="O15" s="128">
        <f t="shared" si="2"/>
        <v>0.92933167461469357</v>
      </c>
      <c r="P15" s="129"/>
      <c r="Q15" s="125">
        <v>-9.4298703465291123E-2</v>
      </c>
      <c r="R15" s="129"/>
      <c r="S15" s="130">
        <f t="shared" si="3"/>
        <v>0.90570129653470888</v>
      </c>
      <c r="T15" s="129"/>
      <c r="U15" s="125">
        <v>-6.0668325385306428E-2</v>
      </c>
      <c r="V15" s="129"/>
      <c r="W15" s="130">
        <v>0.93933167461469358</v>
      </c>
      <c r="X15" s="129"/>
      <c r="Y15" s="134">
        <f t="shared" ref="Y15:Y49" si="7">U15+0.009</f>
        <v>-5.1668325385306427E-2</v>
      </c>
      <c r="Z15" s="133"/>
      <c r="AA15" s="130">
        <f t="shared" si="6"/>
        <v>0.94833167461469359</v>
      </c>
      <c r="AB15" s="129"/>
      <c r="AC15" s="126">
        <v>17.7</v>
      </c>
      <c r="AD15" s="131"/>
      <c r="AE15" s="133">
        <f t="shared" si="4"/>
        <v>3.5087719298245501E-2</v>
      </c>
      <c r="AF15" s="131"/>
      <c r="AG15" s="128">
        <f t="shared" si="5"/>
        <v>1.0350877192982455</v>
      </c>
    </row>
    <row r="16" spans="3:33" x14ac:dyDescent="0.3">
      <c r="C16" s="111">
        <v>1967</v>
      </c>
      <c r="E16" s="126">
        <v>4.5931107086138345E-2</v>
      </c>
      <c r="F16" s="127"/>
      <c r="G16" s="128">
        <f t="shared" si="0"/>
        <v>1.0459311070861383</v>
      </c>
      <c r="H16" s="127"/>
      <c r="I16" s="126">
        <v>-4.8441251765539706E-3</v>
      </c>
      <c r="J16" s="127"/>
      <c r="K16" s="128">
        <f t="shared" si="1"/>
        <v>0.99515587482344603</v>
      </c>
      <c r="L16" s="127"/>
      <c r="M16" s="126">
        <v>0.18088350128286157</v>
      </c>
      <c r="N16" s="127"/>
      <c r="O16" s="128">
        <f t="shared" si="2"/>
        <v>1.1808835012828616</v>
      </c>
      <c r="P16" s="129"/>
      <c r="Q16" s="125">
        <v>0.23563231911483729</v>
      </c>
      <c r="R16" s="129"/>
      <c r="S16" s="130">
        <f t="shared" si="3"/>
        <v>1.2356323191148373</v>
      </c>
      <c r="T16" s="129"/>
      <c r="U16" s="125">
        <v>0.19088350128286161</v>
      </c>
      <c r="V16" s="129"/>
      <c r="W16" s="130">
        <f t="shared" ref="W16:W65" si="8">U16+1</f>
        <v>1.1908835012828616</v>
      </c>
      <c r="X16" s="129"/>
      <c r="Y16" s="134">
        <f t="shared" si="7"/>
        <v>0.19988350128286161</v>
      </c>
      <c r="Z16" s="133"/>
      <c r="AA16" s="130">
        <f t="shared" si="6"/>
        <v>1.1998835012828617</v>
      </c>
      <c r="AB16" s="129"/>
      <c r="AC16" s="126">
        <v>18.399999999999999</v>
      </c>
      <c r="AD16" s="131"/>
      <c r="AE16" s="133">
        <f t="shared" si="4"/>
        <v>3.9548022598870025E-2</v>
      </c>
      <c r="AF16" s="131"/>
      <c r="AG16" s="128">
        <f t="shared" si="5"/>
        <v>1.03954802259887</v>
      </c>
    </row>
    <row r="17" spans="3:33" x14ac:dyDescent="0.3">
      <c r="C17" s="111">
        <v>1968</v>
      </c>
      <c r="E17" s="126">
        <v>6.4439064352103337E-2</v>
      </c>
      <c r="F17" s="127"/>
      <c r="G17" s="128">
        <f t="shared" si="0"/>
        <v>1.0644390643521033</v>
      </c>
      <c r="H17" s="127"/>
      <c r="I17" s="126">
        <v>2.142193418339966E-2</v>
      </c>
      <c r="J17" s="127"/>
      <c r="K17" s="128">
        <f t="shared" si="1"/>
        <v>1.0214219341833997</v>
      </c>
      <c r="L17" s="127"/>
      <c r="M17" s="126">
        <v>0.22445091710619547</v>
      </c>
      <c r="N17" s="127"/>
      <c r="O17" s="128">
        <f t="shared" si="2"/>
        <v>1.2244509171061955</v>
      </c>
      <c r="P17" s="129"/>
      <c r="Q17" s="125">
        <v>0.10259578679356585</v>
      </c>
      <c r="R17" s="129"/>
      <c r="S17" s="130">
        <f t="shared" si="3"/>
        <v>1.1025957867935658</v>
      </c>
      <c r="T17" s="129"/>
      <c r="U17" s="125">
        <v>0.23445091710619548</v>
      </c>
      <c r="V17" s="129"/>
      <c r="W17" s="130">
        <f t="shared" si="8"/>
        <v>1.2344509171061955</v>
      </c>
      <c r="X17" s="129"/>
      <c r="Y17" s="134">
        <f t="shared" si="7"/>
        <v>0.24345091710619549</v>
      </c>
      <c r="Z17" s="133"/>
      <c r="AA17" s="130">
        <f t="shared" si="6"/>
        <v>1.2434509171061956</v>
      </c>
      <c r="AB17" s="129"/>
      <c r="AC17" s="126">
        <v>19.2</v>
      </c>
      <c r="AD17" s="131"/>
      <c r="AE17" s="133">
        <f t="shared" si="4"/>
        <v>4.3478260869565188E-2</v>
      </c>
      <c r="AF17" s="131"/>
      <c r="AG17" s="128">
        <f t="shared" si="5"/>
        <v>1.0434782608695652</v>
      </c>
    </row>
    <row r="18" spans="3:33" x14ac:dyDescent="0.3">
      <c r="C18" s="111">
        <v>1969</v>
      </c>
      <c r="E18" s="126">
        <v>7.0852018768237546E-2</v>
      </c>
      <c r="F18" s="127"/>
      <c r="G18" s="128">
        <f t="shared" si="0"/>
        <v>1.0708520187682375</v>
      </c>
      <c r="H18" s="127"/>
      <c r="I18" s="126">
        <v>-2.8598681867983866E-2</v>
      </c>
      <c r="J18" s="127"/>
      <c r="K18" s="128">
        <f t="shared" si="1"/>
        <v>0.97140131813201613</v>
      </c>
      <c r="L18" s="127"/>
      <c r="M18" s="126">
        <v>-8.087847655295799E-3</v>
      </c>
      <c r="N18" s="127"/>
      <c r="O18" s="128">
        <f t="shared" si="2"/>
        <v>0.9919121523447042</v>
      </c>
      <c r="P18" s="129"/>
      <c r="Q18" s="125">
        <v>-8.3257595662318482E-2</v>
      </c>
      <c r="R18" s="129"/>
      <c r="S18" s="130">
        <f t="shared" si="3"/>
        <v>0.9167424043376815</v>
      </c>
      <c r="T18" s="129"/>
      <c r="U18" s="125">
        <v>1.9121523447042012E-3</v>
      </c>
      <c r="V18" s="129"/>
      <c r="W18" s="130">
        <f t="shared" si="8"/>
        <v>1.0019121523447041</v>
      </c>
      <c r="X18" s="129"/>
      <c r="Y18" s="134">
        <f t="shared" si="7"/>
        <v>1.0912152344704201E-2</v>
      </c>
      <c r="Z18" s="133"/>
      <c r="AA18" s="130">
        <f t="shared" si="6"/>
        <v>1.0109121523447042</v>
      </c>
      <c r="AB18" s="129"/>
      <c r="AC18" s="126">
        <v>20.100000000000001</v>
      </c>
      <c r="AD18" s="131"/>
      <c r="AE18" s="133">
        <f t="shared" si="4"/>
        <v>4.6875000000000222E-2</v>
      </c>
      <c r="AF18" s="131"/>
      <c r="AG18" s="128">
        <f t="shared" si="5"/>
        <v>1.0468750000000002</v>
      </c>
    </row>
    <row r="19" spans="3:33" x14ac:dyDescent="0.3">
      <c r="C19" s="111">
        <v>1970</v>
      </c>
      <c r="E19" s="126">
        <v>6.7001691572987632E-2</v>
      </c>
      <c r="F19" s="127"/>
      <c r="G19" s="128">
        <f t="shared" si="0"/>
        <v>1.0670016915729876</v>
      </c>
      <c r="H19" s="127"/>
      <c r="I19" s="126">
        <v>0.16388617998417709</v>
      </c>
      <c r="J19" s="127"/>
      <c r="K19" s="128">
        <f t="shared" si="1"/>
        <v>1.1638861799841771</v>
      </c>
      <c r="L19" s="127"/>
      <c r="M19" s="126">
        <v>-3.5661507350081667E-2</v>
      </c>
      <c r="N19" s="127"/>
      <c r="O19" s="128">
        <f t="shared" si="2"/>
        <v>0.96433849264991833</v>
      </c>
      <c r="P19" s="129"/>
      <c r="Q19" s="125">
        <v>-1.5453056395343889E-2</v>
      </c>
      <c r="R19" s="129"/>
      <c r="S19" s="130">
        <f t="shared" si="3"/>
        <v>0.98454694360465611</v>
      </c>
      <c r="T19" s="129"/>
      <c r="U19" s="125">
        <v>-0.16567278251343998</v>
      </c>
      <c r="V19" s="129"/>
      <c r="W19" s="130">
        <f t="shared" si="8"/>
        <v>0.83432721748656002</v>
      </c>
      <c r="X19" s="129"/>
      <c r="Y19" s="134">
        <f t="shared" si="7"/>
        <v>-0.15667278251343997</v>
      </c>
      <c r="Z19" s="133"/>
      <c r="AA19" s="130">
        <f t="shared" si="6"/>
        <v>0.84332721748656003</v>
      </c>
      <c r="AB19" s="129"/>
      <c r="AC19" s="126">
        <v>20.3</v>
      </c>
      <c r="AD19" s="131"/>
      <c r="AE19" s="133">
        <f t="shared" si="4"/>
        <v>9.9502487562188602E-3</v>
      </c>
      <c r="AF19" s="131"/>
      <c r="AG19" s="128">
        <f t="shared" si="5"/>
        <v>1.0099502487562189</v>
      </c>
    </row>
    <row r="20" spans="3:33" x14ac:dyDescent="0.3">
      <c r="C20" s="111">
        <v>1971</v>
      </c>
      <c r="E20" s="126">
        <v>3.8069122592896631E-2</v>
      </c>
      <c r="F20" s="127"/>
      <c r="G20" s="128">
        <f t="shared" si="0"/>
        <v>1.0380691225928966</v>
      </c>
      <c r="H20" s="127"/>
      <c r="I20" s="126">
        <v>0.14839799256433062</v>
      </c>
      <c r="J20" s="127"/>
      <c r="K20" s="128">
        <f t="shared" si="1"/>
        <v>1.1483979925643306</v>
      </c>
      <c r="L20" s="127"/>
      <c r="M20" s="126">
        <v>8.0076891021763519E-2</v>
      </c>
      <c r="N20" s="127"/>
      <c r="O20" s="128">
        <f t="shared" si="2"/>
        <v>1.0800768910217635</v>
      </c>
      <c r="P20" s="129"/>
      <c r="Q20" s="125">
        <v>0.12219481001942212</v>
      </c>
      <c r="R20" s="129"/>
      <c r="S20" s="130">
        <f t="shared" si="3"/>
        <v>1.1221948100194221</v>
      </c>
      <c r="T20" s="129"/>
      <c r="U20" s="125">
        <v>0.31389638803824016</v>
      </c>
      <c r="V20" s="129"/>
      <c r="W20" s="130">
        <f t="shared" si="8"/>
        <v>1.3138963880382402</v>
      </c>
      <c r="X20" s="129"/>
      <c r="Y20" s="134">
        <f t="shared" si="7"/>
        <v>0.32289638803824017</v>
      </c>
      <c r="Z20" s="133"/>
      <c r="AA20" s="130">
        <f t="shared" si="6"/>
        <v>1.3228963880382403</v>
      </c>
      <c r="AB20" s="129"/>
      <c r="AC20" s="126">
        <v>21.3</v>
      </c>
      <c r="AD20" s="131"/>
      <c r="AE20" s="133">
        <f t="shared" si="4"/>
        <v>4.9261083743842304E-2</v>
      </c>
      <c r="AF20" s="131"/>
      <c r="AG20" s="128">
        <f t="shared" si="5"/>
        <v>1.0492610837438423</v>
      </c>
    </row>
    <row r="21" spans="3:33" x14ac:dyDescent="0.3">
      <c r="C21" s="111">
        <v>1972</v>
      </c>
      <c r="E21" s="126">
        <v>3.5538699782370342E-2</v>
      </c>
      <c r="F21" s="127"/>
      <c r="G21" s="128">
        <f t="shared" si="0"/>
        <v>1.0355386997823703</v>
      </c>
      <c r="H21" s="127"/>
      <c r="I21" s="126">
        <v>8.113072635934504E-2</v>
      </c>
      <c r="J21" s="127"/>
      <c r="K21" s="128">
        <f t="shared" si="1"/>
        <v>1.081130726359345</v>
      </c>
      <c r="L21" s="127"/>
      <c r="M21" s="126">
        <v>0.27383382287051328</v>
      </c>
      <c r="N21" s="127"/>
      <c r="O21" s="128">
        <f t="shared" si="2"/>
        <v>1.2738338228705133</v>
      </c>
      <c r="P21" s="129"/>
      <c r="Q21" s="125">
        <v>0.18616255118080449</v>
      </c>
      <c r="R21" s="129"/>
      <c r="S21" s="130">
        <f t="shared" si="3"/>
        <v>1.1861625511808045</v>
      </c>
      <c r="T21" s="129"/>
      <c r="U21" s="125">
        <v>0.36648421298683331</v>
      </c>
      <c r="V21" s="129"/>
      <c r="W21" s="130">
        <f t="shared" si="8"/>
        <v>1.3664842129868333</v>
      </c>
      <c r="X21" s="129"/>
      <c r="Y21" s="134">
        <f t="shared" si="7"/>
        <v>0.37548421298683332</v>
      </c>
      <c r="Z21" s="133"/>
      <c r="AA21" s="130">
        <f t="shared" si="6"/>
        <v>1.3754842129868332</v>
      </c>
      <c r="AB21" s="129"/>
      <c r="AC21" s="126">
        <v>22.4</v>
      </c>
      <c r="AD21" s="131"/>
      <c r="AE21" s="133">
        <f t="shared" si="4"/>
        <v>5.1643192488262768E-2</v>
      </c>
      <c r="AF21" s="131"/>
      <c r="AG21" s="128">
        <f t="shared" si="5"/>
        <v>1.0516431924882628</v>
      </c>
    </row>
    <row r="22" spans="3:33" x14ac:dyDescent="0.3">
      <c r="C22" s="111">
        <v>1973</v>
      </c>
      <c r="E22" s="126">
        <v>5.1113601010025711E-2</v>
      </c>
      <c r="F22" s="127"/>
      <c r="G22" s="128">
        <f t="shared" si="0"/>
        <v>1.0511136010100257</v>
      </c>
      <c r="H22" s="127"/>
      <c r="I22" s="126">
        <v>1.9694578211501002E-2</v>
      </c>
      <c r="J22" s="127"/>
      <c r="K22" s="128">
        <f t="shared" si="1"/>
        <v>1.019694578211501</v>
      </c>
      <c r="L22" s="127"/>
      <c r="M22" s="126">
        <v>2.7357107962873162E-3</v>
      </c>
      <c r="N22" s="127"/>
      <c r="O22" s="128">
        <f t="shared" si="2"/>
        <v>1.0027357107962873</v>
      </c>
      <c r="P22" s="129"/>
      <c r="Q22" s="125">
        <v>-0.14530698352156113</v>
      </c>
      <c r="R22" s="129"/>
      <c r="S22" s="130">
        <f t="shared" si="3"/>
        <v>0.85469301647843887</v>
      </c>
      <c r="T22" s="129"/>
      <c r="U22" s="125">
        <v>-0.14044974362608209</v>
      </c>
      <c r="V22" s="129"/>
      <c r="W22" s="130">
        <f t="shared" si="8"/>
        <v>0.85955025637391791</v>
      </c>
      <c r="X22" s="129"/>
      <c r="Y22" s="134">
        <f t="shared" si="7"/>
        <v>-0.13144974362608208</v>
      </c>
      <c r="Z22" s="133"/>
      <c r="AA22" s="130">
        <f t="shared" si="6"/>
        <v>0.86855025637391792</v>
      </c>
      <c r="AB22" s="129"/>
      <c r="AC22" s="126">
        <v>24.5</v>
      </c>
      <c r="AD22" s="131"/>
      <c r="AE22" s="133">
        <f t="shared" si="4"/>
        <v>9.375E-2</v>
      </c>
      <c r="AF22" s="131"/>
      <c r="AG22" s="128">
        <f t="shared" si="5"/>
        <v>1.09375</v>
      </c>
    </row>
    <row r="23" spans="3:33" x14ac:dyDescent="0.3">
      <c r="C23" s="111">
        <v>1974</v>
      </c>
      <c r="E23" s="126">
        <v>7.8499420199613201E-2</v>
      </c>
      <c r="F23" s="127"/>
      <c r="G23" s="128">
        <f t="shared" si="0"/>
        <v>1.0784994201996132</v>
      </c>
      <c r="H23" s="127"/>
      <c r="I23" s="126">
        <v>-4.5288077056573228E-2</v>
      </c>
      <c r="J23" s="127"/>
      <c r="K23" s="128">
        <f t="shared" si="1"/>
        <v>0.95471192294342677</v>
      </c>
      <c r="L23" s="127"/>
      <c r="M23" s="126">
        <v>-0.25927116827438368</v>
      </c>
      <c r="N23" s="127"/>
      <c r="O23" s="128">
        <f t="shared" si="2"/>
        <v>0.74072883172561632</v>
      </c>
      <c r="P23" s="129"/>
      <c r="Q23" s="125">
        <v>-0.27199836473132877</v>
      </c>
      <c r="R23" s="129"/>
      <c r="S23" s="130">
        <f t="shared" si="3"/>
        <v>0.72800163526867123</v>
      </c>
      <c r="T23" s="129"/>
      <c r="U23" s="125">
        <v>-0.22623238428269921</v>
      </c>
      <c r="V23" s="129"/>
      <c r="W23" s="130">
        <f t="shared" si="8"/>
        <v>0.77376761571730079</v>
      </c>
      <c r="X23" s="129"/>
      <c r="Y23" s="134">
        <f t="shared" si="7"/>
        <v>-0.2172323842826992</v>
      </c>
      <c r="Z23" s="133"/>
      <c r="AA23" s="130">
        <f t="shared" si="6"/>
        <v>0.7827676157173008</v>
      </c>
      <c r="AB23" s="129"/>
      <c r="AC23" s="126">
        <v>27.6</v>
      </c>
      <c r="AD23" s="131"/>
      <c r="AE23" s="133">
        <f t="shared" si="4"/>
        <v>0.12653061224489792</v>
      </c>
      <c r="AF23" s="131"/>
      <c r="AG23" s="128">
        <f t="shared" si="5"/>
        <v>1.1265306122448979</v>
      </c>
    </row>
    <row r="24" spans="3:33" x14ac:dyDescent="0.3">
      <c r="C24" s="111">
        <v>1975</v>
      </c>
      <c r="E24" s="126">
        <v>7.4074049251025009E-2</v>
      </c>
      <c r="F24" s="127"/>
      <c r="G24" s="128">
        <f t="shared" si="0"/>
        <v>1.074074049251025</v>
      </c>
      <c r="H24" s="127"/>
      <c r="I24" s="126">
        <v>8.0223194133982378E-2</v>
      </c>
      <c r="J24" s="127"/>
      <c r="K24" s="128">
        <f t="shared" si="1"/>
        <v>1.0802231941339824</v>
      </c>
      <c r="L24" s="127"/>
      <c r="M24" s="126">
        <v>0.18483050735980844</v>
      </c>
      <c r="N24" s="127"/>
      <c r="O24" s="128">
        <f t="shared" si="2"/>
        <v>1.1848305073598084</v>
      </c>
      <c r="P24" s="129"/>
      <c r="Q24" s="125">
        <v>0.40760024525189764</v>
      </c>
      <c r="R24" s="129"/>
      <c r="S24" s="130">
        <f t="shared" si="3"/>
        <v>1.4076002452518976</v>
      </c>
      <c r="T24" s="129"/>
      <c r="U24" s="125">
        <v>0.40668133527510331</v>
      </c>
      <c r="V24" s="129"/>
      <c r="W24" s="130">
        <f t="shared" si="8"/>
        <v>1.4066813352751033</v>
      </c>
      <c r="X24" s="129"/>
      <c r="Y24" s="134">
        <f t="shared" si="7"/>
        <v>0.41568133527510331</v>
      </c>
      <c r="Z24" s="133"/>
      <c r="AA24" s="130">
        <f t="shared" si="6"/>
        <v>1.4156813352751034</v>
      </c>
      <c r="AB24" s="129"/>
      <c r="AC24" s="126">
        <v>30.2</v>
      </c>
      <c r="AD24" s="131"/>
      <c r="AE24" s="133">
        <f t="shared" si="4"/>
        <v>9.4202898550724612E-2</v>
      </c>
      <c r="AF24" s="131"/>
      <c r="AG24" s="128">
        <f t="shared" si="5"/>
        <v>1.0942028985507246</v>
      </c>
    </row>
    <row r="25" spans="3:33" x14ac:dyDescent="0.3">
      <c r="C25" s="111">
        <v>1976</v>
      </c>
      <c r="E25" s="126">
        <v>9.2653683668943776E-2</v>
      </c>
      <c r="F25" s="127"/>
      <c r="G25" s="128">
        <f t="shared" si="0"/>
        <v>1.0926536836689438</v>
      </c>
      <c r="H25" s="127"/>
      <c r="I25" s="126">
        <v>0.23635782794665072</v>
      </c>
      <c r="J25" s="127"/>
      <c r="K25" s="128">
        <f t="shared" si="1"/>
        <v>1.2363578279466507</v>
      </c>
      <c r="L25" s="127"/>
      <c r="M25" s="126">
        <v>0.11021183053557149</v>
      </c>
      <c r="N25" s="127"/>
      <c r="O25" s="128">
        <f t="shared" si="2"/>
        <v>1.1102118305355715</v>
      </c>
      <c r="P25" s="129"/>
      <c r="Q25" s="125">
        <v>0.24184327345481349</v>
      </c>
      <c r="R25" s="129"/>
      <c r="S25" s="130">
        <f t="shared" si="3"/>
        <v>1.2418432734548135</v>
      </c>
      <c r="T25" s="129"/>
      <c r="U25" s="125">
        <v>3.1474906417302106E-2</v>
      </c>
      <c r="V25" s="129"/>
      <c r="W25" s="130">
        <f t="shared" si="8"/>
        <v>1.0314749064173021</v>
      </c>
      <c r="X25" s="129"/>
      <c r="Y25" s="134">
        <f t="shared" si="7"/>
        <v>4.0474906417302108E-2</v>
      </c>
      <c r="Z25" s="133"/>
      <c r="AA25" s="130">
        <f t="shared" si="6"/>
        <v>1.040474906417302</v>
      </c>
      <c r="AB25" s="129"/>
      <c r="AC25" s="126">
        <v>31.9</v>
      </c>
      <c r="AD25" s="131"/>
      <c r="AE25" s="133">
        <f t="shared" si="4"/>
        <v>5.6291390728476776E-2</v>
      </c>
      <c r="AF25" s="131"/>
      <c r="AG25" s="128">
        <f t="shared" si="5"/>
        <v>1.0562913907284768</v>
      </c>
    </row>
    <row r="26" spans="3:33" x14ac:dyDescent="0.3">
      <c r="C26" s="111">
        <v>1977</v>
      </c>
      <c r="E26" s="126">
        <v>7.6564243140772259E-2</v>
      </c>
      <c r="F26" s="127"/>
      <c r="G26" s="128">
        <f t="shared" si="0"/>
        <v>1.0765642431407723</v>
      </c>
      <c r="H26" s="127"/>
      <c r="I26" s="126">
        <v>9.0362994428085708E-2</v>
      </c>
      <c r="J26" s="127"/>
      <c r="K26" s="128">
        <f t="shared" si="1"/>
        <v>1.0903629944280857</v>
      </c>
      <c r="L26" s="127"/>
      <c r="M26" s="126">
        <v>0.10711107111071105</v>
      </c>
      <c r="N26" s="127"/>
      <c r="O26" s="128">
        <f t="shared" si="2"/>
        <v>1.1071110711107111</v>
      </c>
      <c r="P26" s="129"/>
      <c r="Q26" s="125">
        <v>-2.5273411606085983E-3</v>
      </c>
      <c r="R26" s="129"/>
      <c r="S26" s="130">
        <f t="shared" si="3"/>
        <v>0.9974726588393914</v>
      </c>
      <c r="T26" s="129"/>
      <c r="U26" s="125">
        <v>0.29354417191688698</v>
      </c>
      <c r="V26" s="129"/>
      <c r="W26" s="130">
        <f t="shared" si="8"/>
        <v>1.293544171916887</v>
      </c>
      <c r="X26" s="129"/>
      <c r="Y26" s="134">
        <f t="shared" si="7"/>
        <v>0.30254417191688698</v>
      </c>
      <c r="Z26" s="133"/>
      <c r="AA26" s="130">
        <f t="shared" si="6"/>
        <v>1.3025441719168871</v>
      </c>
      <c r="AB26" s="129"/>
      <c r="AC26" s="126">
        <v>34.9</v>
      </c>
      <c r="AD26" s="131"/>
      <c r="AE26" s="133">
        <f t="shared" si="4"/>
        <v>9.404388714733547E-2</v>
      </c>
      <c r="AF26" s="131"/>
      <c r="AG26" s="128">
        <f t="shared" si="5"/>
        <v>1.0940438871473355</v>
      </c>
    </row>
    <row r="27" spans="3:33" x14ac:dyDescent="0.3">
      <c r="C27" s="111">
        <v>1978</v>
      </c>
      <c r="E27" s="126">
        <v>8.3354590250302119E-2</v>
      </c>
      <c r="F27" s="127"/>
      <c r="G27" s="128">
        <f t="shared" si="0"/>
        <v>1.0833545902503021</v>
      </c>
      <c r="H27" s="127"/>
      <c r="I27" s="126">
        <v>4.0958060138924335E-2</v>
      </c>
      <c r="J27" s="127"/>
      <c r="K27" s="128">
        <f t="shared" si="1"/>
        <v>1.0409580601389243</v>
      </c>
      <c r="L27" s="127"/>
      <c r="M27" s="126">
        <v>0.29717279378556594</v>
      </c>
      <c r="N27" s="127"/>
      <c r="O27" s="128">
        <f t="shared" si="2"/>
        <v>1.2971727937855659</v>
      </c>
      <c r="P27" s="129"/>
      <c r="Q27" s="125">
        <v>0.1441288744116298</v>
      </c>
      <c r="R27" s="129"/>
      <c r="S27" s="130">
        <f t="shared" si="3"/>
        <v>1.1441288744116298</v>
      </c>
      <c r="T27" s="129"/>
      <c r="U27" s="125">
        <v>0.45320206242428673</v>
      </c>
      <c r="V27" s="129"/>
      <c r="W27" s="130">
        <f t="shared" si="8"/>
        <v>1.4532020624242867</v>
      </c>
      <c r="X27" s="129"/>
      <c r="Y27" s="134">
        <f t="shared" si="7"/>
        <v>0.46220206242428674</v>
      </c>
      <c r="Z27" s="133"/>
      <c r="AA27" s="130">
        <f t="shared" si="6"/>
        <v>1.4622020624242866</v>
      </c>
      <c r="AB27" s="129"/>
      <c r="AC27" s="126">
        <v>37.9</v>
      </c>
      <c r="AD27" s="131"/>
      <c r="AE27" s="133">
        <f t="shared" si="4"/>
        <v>8.5959885386819535E-2</v>
      </c>
      <c r="AF27" s="131"/>
      <c r="AG27" s="128">
        <f t="shared" si="5"/>
        <v>1.0859598853868195</v>
      </c>
    </row>
    <row r="28" spans="3:33" x14ac:dyDescent="0.3">
      <c r="C28" s="111">
        <v>1979</v>
      </c>
      <c r="E28" s="126">
        <v>0.11411760970660723</v>
      </c>
      <c r="F28" s="127"/>
      <c r="G28" s="128">
        <f t="shared" si="0"/>
        <v>1.1141176097066072</v>
      </c>
      <c r="H28" s="127"/>
      <c r="I28" s="126">
        <v>-2.8301883493804358E-2</v>
      </c>
      <c r="J28" s="127"/>
      <c r="K28" s="128">
        <f t="shared" si="1"/>
        <v>0.97169811650619564</v>
      </c>
      <c r="L28" s="127"/>
      <c r="M28" s="126">
        <v>0.44767077501566743</v>
      </c>
      <c r="N28" s="127"/>
      <c r="O28" s="128">
        <f t="shared" si="2"/>
        <v>1.4476707750156674</v>
      </c>
      <c r="P28" s="129"/>
      <c r="Q28" s="125">
        <v>0.17245910063626943</v>
      </c>
      <c r="R28" s="129"/>
      <c r="S28" s="130">
        <f t="shared" si="3"/>
        <v>1.1724591006362695</v>
      </c>
      <c r="T28" s="129"/>
      <c r="U28" s="125">
        <v>4.7148862162509575E-2</v>
      </c>
      <c r="V28" s="129"/>
      <c r="W28" s="130">
        <f t="shared" si="8"/>
        <v>1.0471488621625096</v>
      </c>
      <c r="X28" s="129"/>
      <c r="Y28" s="134">
        <f t="shared" si="7"/>
        <v>5.6148862162509576E-2</v>
      </c>
      <c r="Z28" s="133"/>
      <c r="AA28" s="130">
        <f t="shared" si="6"/>
        <v>1.0561488621625095</v>
      </c>
      <c r="AB28" s="129"/>
      <c r="AC28" s="126">
        <v>41.6</v>
      </c>
      <c r="AD28" s="131"/>
      <c r="AE28" s="133">
        <f t="shared" si="4"/>
        <v>9.7625329815303585E-2</v>
      </c>
      <c r="AF28" s="131"/>
      <c r="AG28" s="128">
        <f t="shared" si="5"/>
        <v>1.0976253298153036</v>
      </c>
    </row>
    <row r="29" spans="3:33" x14ac:dyDescent="0.3">
      <c r="C29" s="111">
        <v>1980</v>
      </c>
      <c r="E29" s="126">
        <v>0.14973599641511104</v>
      </c>
      <c r="F29" s="127"/>
      <c r="G29" s="128">
        <f t="shared" si="0"/>
        <v>1.149735996415111</v>
      </c>
      <c r="H29" s="127"/>
      <c r="I29" s="126">
        <v>6.5718951089772881E-2</v>
      </c>
      <c r="J29" s="127"/>
      <c r="K29" s="128">
        <f t="shared" si="1"/>
        <v>1.0657189510897729</v>
      </c>
      <c r="L29" s="127"/>
      <c r="M29" s="126">
        <v>0.30134680134680125</v>
      </c>
      <c r="N29" s="127"/>
      <c r="O29" s="128">
        <f t="shared" si="2"/>
        <v>1.3013468013468013</v>
      </c>
      <c r="P29" s="129"/>
      <c r="Q29" s="125">
        <v>0.35385032015813955</v>
      </c>
      <c r="R29" s="129"/>
      <c r="S29" s="130">
        <f t="shared" si="3"/>
        <v>1.3538503201581396</v>
      </c>
      <c r="T29" s="129"/>
      <c r="U29" s="125">
        <v>0.27208172284862364</v>
      </c>
      <c r="V29" s="129"/>
      <c r="W29" s="130">
        <f t="shared" si="8"/>
        <v>1.2720817228486236</v>
      </c>
      <c r="X29" s="129"/>
      <c r="Y29" s="134">
        <f t="shared" si="7"/>
        <v>0.28108172284862365</v>
      </c>
      <c r="Z29" s="133"/>
      <c r="AA29" s="130">
        <f t="shared" si="6"/>
        <v>1.2810817228486235</v>
      </c>
      <c r="AB29" s="129"/>
      <c r="AC29" s="126">
        <v>46.2</v>
      </c>
      <c r="AD29" s="131"/>
      <c r="AE29" s="133">
        <f t="shared" si="4"/>
        <v>0.11057692307692313</v>
      </c>
      <c r="AF29" s="131"/>
      <c r="AG29" s="128">
        <f t="shared" si="5"/>
        <v>1.1105769230769231</v>
      </c>
    </row>
    <row r="30" spans="3:33" x14ac:dyDescent="0.3">
      <c r="C30" s="111">
        <v>1981</v>
      </c>
      <c r="E30" s="126">
        <v>0.18405586669942653</v>
      </c>
      <c r="F30" s="127"/>
      <c r="G30" s="128">
        <f t="shared" si="0"/>
        <v>1.1840558666994265</v>
      </c>
      <c r="H30" s="127"/>
      <c r="I30" s="126">
        <v>4.1985623338299582E-2</v>
      </c>
      <c r="J30" s="127"/>
      <c r="K30" s="128">
        <f t="shared" si="1"/>
        <v>1.0419856233382996</v>
      </c>
      <c r="L30" s="127"/>
      <c r="M30" s="126">
        <v>-0.10245795601552388</v>
      </c>
      <c r="N30" s="127"/>
      <c r="O30" s="128">
        <f t="shared" si="2"/>
        <v>0.89754204398447612</v>
      </c>
      <c r="P30" s="129"/>
      <c r="Q30" s="125">
        <v>-5.9100249350891525E-2</v>
      </c>
      <c r="R30" s="129"/>
      <c r="S30" s="130">
        <f t="shared" si="3"/>
        <v>0.94089975064910847</v>
      </c>
      <c r="T30" s="129"/>
      <c r="U30" s="125">
        <v>-1.4737141506235951E-2</v>
      </c>
      <c r="V30" s="129"/>
      <c r="W30" s="130">
        <f t="shared" si="8"/>
        <v>0.98526285849376405</v>
      </c>
      <c r="X30" s="129"/>
      <c r="Y30" s="134">
        <f t="shared" si="7"/>
        <v>-5.7371415062359519E-3</v>
      </c>
      <c r="Z30" s="133"/>
      <c r="AA30" s="130">
        <f t="shared" si="6"/>
        <v>0.99426285849376406</v>
      </c>
      <c r="AB30" s="129"/>
      <c r="AC30" s="126">
        <v>51.8</v>
      </c>
      <c r="AD30" s="131"/>
      <c r="AE30" s="133">
        <f t="shared" si="4"/>
        <v>0.1212121212121211</v>
      </c>
      <c r="AF30" s="131"/>
      <c r="AG30" s="128">
        <f t="shared" si="5"/>
        <v>1.1212121212121211</v>
      </c>
    </row>
    <row r="31" spans="3:33" x14ac:dyDescent="0.3">
      <c r="C31" s="111">
        <v>1982</v>
      </c>
      <c r="E31" s="126">
        <v>0.15420417868311742</v>
      </c>
      <c r="F31" s="127"/>
      <c r="G31" s="128">
        <f t="shared" si="0"/>
        <v>1.1542041786831174</v>
      </c>
      <c r="H31" s="127"/>
      <c r="I31" s="126">
        <v>0.35362011604410948</v>
      </c>
      <c r="J31" s="127"/>
      <c r="K31" s="128">
        <f t="shared" si="1"/>
        <v>1.3536201160441095</v>
      </c>
      <c r="L31" s="127"/>
      <c r="M31" s="126">
        <v>5.538854342544175E-2</v>
      </c>
      <c r="N31" s="127"/>
      <c r="O31" s="128">
        <f t="shared" si="2"/>
        <v>1.0553885434254417</v>
      </c>
      <c r="P31" s="129"/>
      <c r="Q31" s="125">
        <v>0.26930039274349826</v>
      </c>
      <c r="R31" s="129"/>
      <c r="S31" s="130">
        <f t="shared" si="3"/>
        <v>1.2693003927434983</v>
      </c>
      <c r="T31" s="129"/>
      <c r="U31" s="125">
        <v>2.5403211790983926E-2</v>
      </c>
      <c r="V31" s="129"/>
      <c r="W31" s="130">
        <f t="shared" si="8"/>
        <v>1.0254032117909839</v>
      </c>
      <c r="X31" s="129"/>
      <c r="Y31" s="134">
        <f t="shared" si="7"/>
        <v>3.4403211790983927E-2</v>
      </c>
      <c r="Z31" s="133"/>
      <c r="AA31" s="130">
        <f t="shared" si="6"/>
        <v>1.0344032117909838</v>
      </c>
      <c r="AB31" s="129"/>
      <c r="AC31" s="126">
        <v>56.6</v>
      </c>
      <c r="AD31" s="131"/>
      <c r="AE31" s="133">
        <f t="shared" si="4"/>
        <v>9.2664092664092701E-2</v>
      </c>
      <c r="AF31" s="131"/>
      <c r="AG31" s="128">
        <f t="shared" si="5"/>
        <v>1.0926640926640927</v>
      </c>
    </row>
    <row r="32" spans="3:33" x14ac:dyDescent="0.3">
      <c r="C32" s="111">
        <v>1983</v>
      </c>
      <c r="E32" s="126">
        <v>9.6236506908284225E-2</v>
      </c>
      <c r="F32" s="127"/>
      <c r="G32" s="128">
        <f t="shared" si="0"/>
        <v>1.0962365069082842</v>
      </c>
      <c r="H32" s="127"/>
      <c r="I32" s="126">
        <v>0.11534888053463721</v>
      </c>
      <c r="J32" s="127"/>
      <c r="K32" s="128">
        <f t="shared" si="1"/>
        <v>1.1153488805346372</v>
      </c>
      <c r="L32" s="127"/>
      <c r="M32" s="126">
        <v>0.3548852817231154</v>
      </c>
      <c r="N32" s="127"/>
      <c r="O32" s="128">
        <f t="shared" si="2"/>
        <v>1.3548852817231154</v>
      </c>
      <c r="P32" s="129"/>
      <c r="Q32" s="125">
        <v>0.23264746193251518</v>
      </c>
      <c r="R32" s="129"/>
      <c r="S32" s="130">
        <f t="shared" si="3"/>
        <v>1.2326474619325152</v>
      </c>
      <c r="T32" s="129"/>
      <c r="U32" s="125">
        <v>0.26113976065424382</v>
      </c>
      <c r="V32" s="129"/>
      <c r="W32" s="130">
        <f t="shared" si="8"/>
        <v>1.2611397606542438</v>
      </c>
      <c r="X32" s="129"/>
      <c r="Y32" s="134">
        <f t="shared" si="7"/>
        <v>0.27013976065424383</v>
      </c>
      <c r="Z32" s="133"/>
      <c r="AA32" s="130">
        <f t="shared" si="6"/>
        <v>1.2701397606542439</v>
      </c>
      <c r="AB32" s="129"/>
      <c r="AC32" s="126">
        <v>59.2</v>
      </c>
      <c r="AD32" s="131"/>
      <c r="AE32" s="133">
        <f t="shared" si="4"/>
        <v>4.5936395759717419E-2</v>
      </c>
      <c r="AF32" s="131"/>
      <c r="AG32" s="128">
        <f t="shared" si="5"/>
        <v>1.0459363957597174</v>
      </c>
    </row>
    <row r="33" spans="3:33" x14ac:dyDescent="0.3">
      <c r="C33" s="111">
        <v>1984</v>
      </c>
      <c r="E33" s="126">
        <v>0.11586567791969804</v>
      </c>
      <c r="F33" s="127"/>
      <c r="G33" s="128">
        <f t="shared" si="0"/>
        <v>1.115865677919698</v>
      </c>
      <c r="H33" s="127"/>
      <c r="I33" s="126">
        <v>0.14664992413054012</v>
      </c>
      <c r="J33" s="127"/>
      <c r="K33" s="128">
        <f t="shared" si="1"/>
        <v>1.1466499241305401</v>
      </c>
      <c r="L33" s="127"/>
      <c r="M33" s="126">
        <v>-2.393226391728831E-2</v>
      </c>
      <c r="N33" s="127"/>
      <c r="O33" s="128">
        <f t="shared" si="2"/>
        <v>0.97606773608271169</v>
      </c>
      <c r="P33" s="129"/>
      <c r="Q33" s="125">
        <v>0.12373924530012337</v>
      </c>
      <c r="R33" s="129"/>
      <c r="S33" s="130">
        <f t="shared" si="3"/>
        <v>1.1237392453001234</v>
      </c>
      <c r="T33" s="129"/>
      <c r="U33" s="125">
        <v>0.14563524128028549</v>
      </c>
      <c r="V33" s="129"/>
      <c r="W33" s="130">
        <f t="shared" si="8"/>
        <v>1.1456352412802855</v>
      </c>
      <c r="X33" s="129"/>
      <c r="Y33" s="134">
        <f t="shared" si="7"/>
        <v>0.1546352412802855</v>
      </c>
      <c r="Z33" s="133"/>
      <c r="AA33" s="130">
        <f t="shared" si="6"/>
        <v>1.1546352412802854</v>
      </c>
      <c r="AB33" s="129"/>
      <c r="AC33" s="126">
        <v>61.4</v>
      </c>
      <c r="AD33" s="131"/>
      <c r="AE33" s="133">
        <f t="shared" si="4"/>
        <v>3.716216216216206E-2</v>
      </c>
      <c r="AF33" s="131"/>
      <c r="AG33" s="128">
        <f t="shared" si="5"/>
        <v>1.0371621621621621</v>
      </c>
    </row>
    <row r="34" spans="3:33" x14ac:dyDescent="0.3">
      <c r="C34" s="111">
        <v>1985</v>
      </c>
      <c r="E34" s="126">
        <v>9.8780328271374174E-2</v>
      </c>
      <c r="F34" s="127"/>
      <c r="G34" s="128">
        <f t="shared" si="0"/>
        <v>1.0987803282713742</v>
      </c>
      <c r="H34" s="127"/>
      <c r="I34" s="126">
        <v>0.21226819619729942</v>
      </c>
      <c r="J34" s="127"/>
      <c r="K34" s="128">
        <f t="shared" si="1"/>
        <v>1.2122681961972994</v>
      </c>
      <c r="L34" s="127"/>
      <c r="M34" s="126">
        <v>0.25067272512687366</v>
      </c>
      <c r="N34" s="127"/>
      <c r="O34" s="128">
        <f t="shared" si="2"/>
        <v>1.2506727251268737</v>
      </c>
      <c r="P34" s="129"/>
      <c r="Q34" s="125">
        <v>0.39403262025465713</v>
      </c>
      <c r="R34" s="129"/>
      <c r="S34" s="130">
        <f t="shared" si="3"/>
        <v>1.3940326202546571</v>
      </c>
      <c r="T34" s="129"/>
      <c r="U34" s="125">
        <v>0.65857637520333268</v>
      </c>
      <c r="V34" s="129"/>
      <c r="W34" s="130">
        <f t="shared" si="8"/>
        <v>1.6585763752033327</v>
      </c>
      <c r="X34" s="129"/>
      <c r="Y34" s="134">
        <f t="shared" si="7"/>
        <v>0.66757637520333268</v>
      </c>
      <c r="Z34" s="133"/>
      <c r="AA34" s="130">
        <f t="shared" si="6"/>
        <v>1.6675763752033328</v>
      </c>
      <c r="AB34" s="129"/>
      <c r="AC34" s="126">
        <v>64.099999999999994</v>
      </c>
      <c r="AD34" s="131"/>
      <c r="AE34" s="133">
        <f t="shared" si="4"/>
        <v>4.3973941368078195E-2</v>
      </c>
      <c r="AF34" s="131"/>
      <c r="AG34" s="128">
        <f t="shared" si="5"/>
        <v>1.0439739413680782</v>
      </c>
    </row>
    <row r="35" spans="3:33" x14ac:dyDescent="0.3">
      <c r="C35" s="111">
        <v>1986</v>
      </c>
      <c r="E35" s="126">
        <v>9.330001606656424E-2</v>
      </c>
      <c r="F35" s="127"/>
      <c r="G35" s="128">
        <f t="shared" si="0"/>
        <v>1.0933000160665642</v>
      </c>
      <c r="H35" s="127"/>
      <c r="I35" s="126">
        <v>0.14699997236914819</v>
      </c>
      <c r="J35" s="127"/>
      <c r="K35" s="128">
        <f t="shared" si="1"/>
        <v>1.1469999723691482</v>
      </c>
      <c r="L35" s="127"/>
      <c r="M35" s="126">
        <v>8.95399147868019E-2</v>
      </c>
      <c r="N35" s="127"/>
      <c r="O35" s="128">
        <f t="shared" si="2"/>
        <v>1.0895399147868019</v>
      </c>
      <c r="P35" s="129"/>
      <c r="Q35" s="125">
        <v>0.17626056907277921</v>
      </c>
      <c r="R35" s="129"/>
      <c r="S35" s="130">
        <f t="shared" si="3"/>
        <v>1.1762605690727792</v>
      </c>
      <c r="T35" s="129"/>
      <c r="U35" s="125">
        <v>0.67911532332504909</v>
      </c>
      <c r="V35" s="129"/>
      <c r="W35" s="130">
        <f t="shared" si="8"/>
        <v>1.6791153233250491</v>
      </c>
      <c r="X35" s="129"/>
      <c r="Y35" s="134">
        <f t="shared" si="7"/>
        <v>0.6881153233250491</v>
      </c>
      <c r="Z35" s="133"/>
      <c r="AA35" s="130">
        <f t="shared" si="6"/>
        <v>1.6881153233250492</v>
      </c>
      <c r="AB35" s="129"/>
      <c r="AC35" s="126">
        <v>66.8</v>
      </c>
      <c r="AD35" s="131"/>
      <c r="AE35" s="133">
        <f t="shared" si="4"/>
        <v>4.2121684867394649E-2</v>
      </c>
      <c r="AF35" s="131"/>
      <c r="AG35" s="128">
        <f t="shared" si="5"/>
        <v>1.0421216848673946</v>
      </c>
    </row>
    <row r="36" spans="3:33" x14ac:dyDescent="0.3">
      <c r="C36" s="111">
        <v>1987</v>
      </c>
      <c r="E36" s="126">
        <v>8.4789139515897505E-2</v>
      </c>
      <c r="F36" s="127"/>
      <c r="G36" s="128">
        <f t="shared" si="0"/>
        <v>1.0847891395158975</v>
      </c>
      <c r="H36" s="127"/>
      <c r="I36" s="126">
        <v>4.0366222977775923E-2</v>
      </c>
      <c r="J36" s="127"/>
      <c r="K36" s="128">
        <f t="shared" si="1"/>
        <v>1.0403662229777759</v>
      </c>
      <c r="L36" s="127"/>
      <c r="M36" s="126">
        <v>5.8787612383417676E-2</v>
      </c>
      <c r="N36" s="127"/>
      <c r="O36" s="128">
        <f t="shared" si="2"/>
        <v>1.0587876123834177</v>
      </c>
      <c r="P36" s="129"/>
      <c r="Q36" s="125">
        <v>-4.0178238399823929E-3</v>
      </c>
      <c r="R36" s="129"/>
      <c r="S36" s="130">
        <f t="shared" si="3"/>
        <v>0.99598217616001761</v>
      </c>
      <c r="T36" s="129"/>
      <c r="U36" s="125">
        <v>0.17685187234278699</v>
      </c>
      <c r="V36" s="129"/>
      <c r="W36" s="130">
        <f t="shared" si="8"/>
        <v>1.176851872342787</v>
      </c>
      <c r="X36" s="129"/>
      <c r="Y36" s="134">
        <f t="shared" si="7"/>
        <v>0.18585187234278699</v>
      </c>
      <c r="Z36" s="133"/>
      <c r="AA36" s="130">
        <f t="shared" si="6"/>
        <v>1.1858518723427869</v>
      </c>
      <c r="AB36" s="129"/>
      <c r="AC36" s="126">
        <v>69.599999999999994</v>
      </c>
      <c r="AD36" s="131"/>
      <c r="AE36" s="133">
        <f t="shared" si="4"/>
        <v>4.1916167664670656E-2</v>
      </c>
      <c r="AF36" s="131"/>
      <c r="AG36" s="128">
        <f t="shared" si="5"/>
        <v>1.0419161676646707</v>
      </c>
    </row>
    <row r="37" spans="3:33" x14ac:dyDescent="0.3">
      <c r="C37" s="111">
        <v>1988</v>
      </c>
      <c r="E37" s="126">
        <v>9.4097844995248536E-2</v>
      </c>
      <c r="F37" s="127"/>
      <c r="G37" s="128">
        <f t="shared" si="0"/>
        <v>1.0940978449952485</v>
      </c>
      <c r="H37" s="127"/>
      <c r="I37" s="126">
        <v>9.7879759391345411E-2</v>
      </c>
      <c r="J37" s="127"/>
      <c r="K37" s="128">
        <f t="shared" si="1"/>
        <v>1.0978797593913454</v>
      </c>
      <c r="L37" s="127"/>
      <c r="M37" s="126">
        <v>0.11081484729422719</v>
      </c>
      <c r="N37" s="127"/>
      <c r="O37" s="128">
        <f t="shared" si="2"/>
        <v>1.1108148472942272</v>
      </c>
      <c r="P37" s="129"/>
      <c r="Q37" s="125">
        <v>6.4354449225332511E-2</v>
      </c>
      <c r="R37" s="129"/>
      <c r="S37" s="130">
        <f t="shared" si="3"/>
        <v>1.0643544492253325</v>
      </c>
      <c r="T37" s="129"/>
      <c r="U37" s="125">
        <v>0.1765920363283886</v>
      </c>
      <c r="V37" s="129"/>
      <c r="W37" s="130">
        <f t="shared" si="8"/>
        <v>1.1765920363283886</v>
      </c>
      <c r="X37" s="129"/>
      <c r="Y37" s="134">
        <f t="shared" si="7"/>
        <v>0.18559203632838861</v>
      </c>
      <c r="Z37" s="133"/>
      <c r="AA37" s="130">
        <f t="shared" si="6"/>
        <v>1.1855920363283885</v>
      </c>
      <c r="AB37" s="129"/>
      <c r="AC37" s="126">
        <v>72.3</v>
      </c>
      <c r="AD37" s="131"/>
      <c r="AE37" s="133">
        <f t="shared" si="4"/>
        <v>3.8793103448275801E-2</v>
      </c>
      <c r="AF37" s="131"/>
      <c r="AG37" s="128">
        <f t="shared" si="5"/>
        <v>1.0387931034482758</v>
      </c>
    </row>
    <row r="38" spans="3:33" x14ac:dyDescent="0.3">
      <c r="C38" s="111">
        <v>1989</v>
      </c>
      <c r="E38" s="126">
        <v>0.12361286225093604</v>
      </c>
      <c r="F38" s="127"/>
      <c r="G38" s="128">
        <f t="shared" si="0"/>
        <v>1.123612862250936</v>
      </c>
      <c r="H38" s="127"/>
      <c r="I38" s="126">
        <v>0.12808181213335179</v>
      </c>
      <c r="J38" s="127"/>
      <c r="K38" s="128">
        <f t="shared" si="1"/>
        <v>1.1280818121333518</v>
      </c>
      <c r="L38" s="127"/>
      <c r="M38" s="126">
        <v>0.2137272378484627</v>
      </c>
      <c r="N38" s="127"/>
      <c r="O38" s="128">
        <f t="shared" si="2"/>
        <v>1.2137272378484627</v>
      </c>
      <c r="P38" s="129"/>
      <c r="Q38" s="125">
        <v>0.28083721763235436</v>
      </c>
      <c r="R38" s="129"/>
      <c r="S38" s="130">
        <f t="shared" si="3"/>
        <v>1.2808372176323544</v>
      </c>
      <c r="T38" s="129"/>
      <c r="U38" s="125">
        <v>7.7667512210993106E-2</v>
      </c>
      <c r="V38" s="129"/>
      <c r="W38" s="130">
        <f t="shared" si="8"/>
        <v>1.0776675122109931</v>
      </c>
      <c r="X38" s="129"/>
      <c r="Y38" s="134">
        <f t="shared" si="7"/>
        <v>8.66675122109931E-2</v>
      </c>
      <c r="Z38" s="133"/>
      <c r="AA38" s="130">
        <f t="shared" si="6"/>
        <v>1.086667512210993</v>
      </c>
      <c r="AB38" s="129"/>
      <c r="AC38" s="126">
        <v>76.099999999999994</v>
      </c>
      <c r="AD38" s="131"/>
      <c r="AE38" s="133">
        <f t="shared" si="4"/>
        <v>5.2558782849239316E-2</v>
      </c>
      <c r="AF38" s="131"/>
      <c r="AG38" s="128">
        <f t="shared" si="5"/>
        <v>1.0525587828492393</v>
      </c>
    </row>
    <row r="39" spans="3:33" x14ac:dyDescent="0.3">
      <c r="C39" s="111">
        <v>1990</v>
      </c>
      <c r="E39" s="126">
        <v>0.13484226253417853</v>
      </c>
      <c r="F39" s="127"/>
      <c r="G39" s="128">
        <f t="shared" si="0"/>
        <v>1.1348422625341785</v>
      </c>
      <c r="H39" s="127"/>
      <c r="I39" s="126">
        <v>7.5377230537480688E-2</v>
      </c>
      <c r="J39" s="127"/>
      <c r="K39" s="128">
        <f t="shared" si="1"/>
        <v>1.0753772305374807</v>
      </c>
      <c r="L39" s="127"/>
      <c r="M39" s="126">
        <v>-0.14797992368303303</v>
      </c>
      <c r="N39" s="127"/>
      <c r="O39" s="128">
        <f t="shared" si="2"/>
        <v>0.85202007631696697</v>
      </c>
      <c r="P39" s="129"/>
      <c r="Q39" s="125">
        <v>-2.8965924315405567E-2</v>
      </c>
      <c r="R39" s="129"/>
      <c r="S39" s="130">
        <f t="shared" si="3"/>
        <v>0.97103407568459443</v>
      </c>
      <c r="T39" s="129"/>
      <c r="U39" s="125">
        <v>-0.23030981214414503</v>
      </c>
      <c r="V39" s="129"/>
      <c r="W39" s="130">
        <f t="shared" si="8"/>
        <v>0.76969018785585497</v>
      </c>
      <c r="X39" s="129"/>
      <c r="Y39" s="134">
        <f t="shared" si="7"/>
        <v>-0.22130981214414502</v>
      </c>
      <c r="Z39" s="133"/>
      <c r="AA39" s="130">
        <f t="shared" si="6"/>
        <v>0.77869018785585498</v>
      </c>
      <c r="AB39" s="129"/>
      <c r="AC39" s="126">
        <v>79.900000000000006</v>
      </c>
      <c r="AD39" s="131"/>
      <c r="AE39" s="133">
        <f t="shared" si="4"/>
        <v>4.9934296977661052E-2</v>
      </c>
      <c r="AF39" s="131"/>
      <c r="AG39" s="128">
        <f t="shared" si="5"/>
        <v>1.0499342969776611</v>
      </c>
    </row>
    <row r="40" spans="3:33" x14ac:dyDescent="0.3">
      <c r="C40" s="111">
        <v>1991</v>
      </c>
      <c r="E40" s="126">
        <v>9.8331854626155124E-2</v>
      </c>
      <c r="F40" s="127"/>
      <c r="G40" s="128">
        <f t="shared" si="0"/>
        <v>1.0983318546261551</v>
      </c>
      <c r="H40" s="127"/>
      <c r="I40" s="126">
        <v>0.22139901474010193</v>
      </c>
      <c r="J40" s="127"/>
      <c r="K40" s="128">
        <f t="shared" si="1"/>
        <v>1.2213990147401019</v>
      </c>
      <c r="L40" s="127"/>
      <c r="M40" s="126">
        <v>0.12015125294869922</v>
      </c>
      <c r="N40" s="127"/>
      <c r="O40" s="128">
        <f t="shared" si="2"/>
        <v>1.1201512529486992</v>
      </c>
      <c r="P40" s="129"/>
      <c r="Q40" s="125">
        <v>0.29923533607290498</v>
      </c>
      <c r="R40" s="129"/>
      <c r="S40" s="130">
        <f t="shared" si="3"/>
        <v>1.299235336072905</v>
      </c>
      <c r="T40" s="129"/>
      <c r="U40" s="125">
        <v>0.12029315209520042</v>
      </c>
      <c r="V40" s="129"/>
      <c r="W40" s="130">
        <f t="shared" si="8"/>
        <v>1.1202931520952004</v>
      </c>
      <c r="X40" s="129"/>
      <c r="Y40" s="134">
        <f t="shared" si="7"/>
        <v>0.12929315209520043</v>
      </c>
      <c r="Z40" s="133"/>
      <c r="AA40" s="130">
        <f t="shared" si="6"/>
        <v>1.1292931520952005</v>
      </c>
      <c r="AB40" s="129"/>
      <c r="AC40" s="126">
        <v>82.9</v>
      </c>
      <c r="AD40" s="131"/>
      <c r="AE40" s="133">
        <f t="shared" si="4"/>
        <v>3.7546933667083948E-2</v>
      </c>
      <c r="AF40" s="131"/>
      <c r="AG40" s="128">
        <f t="shared" si="5"/>
        <v>1.0375469336670839</v>
      </c>
    </row>
    <row r="41" spans="3:33" x14ac:dyDescent="0.3">
      <c r="C41" s="111">
        <v>1992</v>
      </c>
      <c r="E41" s="126">
        <v>7.0755062982055916E-2</v>
      </c>
      <c r="F41" s="127"/>
      <c r="G41" s="128">
        <f t="shared" si="0"/>
        <v>1.0707550629820559</v>
      </c>
      <c r="H41" s="127"/>
      <c r="I41" s="126">
        <v>9.846258120778062E-2</v>
      </c>
      <c r="J41" s="127"/>
      <c r="K41" s="128">
        <f t="shared" si="1"/>
        <v>1.0984625812077806</v>
      </c>
      <c r="L41" s="127"/>
      <c r="M41" s="126">
        <v>-1.4332559085550867E-2</v>
      </c>
      <c r="N41" s="127"/>
      <c r="O41" s="128">
        <f t="shared" si="2"/>
        <v>0.98566744091444913</v>
      </c>
      <c r="P41" s="129"/>
      <c r="Q41" s="125">
        <v>0.18912193883386941</v>
      </c>
      <c r="R41" s="129"/>
      <c r="S41" s="130">
        <f t="shared" si="3"/>
        <v>1.1891219388338694</v>
      </c>
      <c r="T41" s="129"/>
      <c r="U41" s="125">
        <v>-2.5995397562624922E-2</v>
      </c>
      <c r="V41" s="129"/>
      <c r="W41" s="130">
        <f t="shared" si="8"/>
        <v>0.97400460243737508</v>
      </c>
      <c r="X41" s="129"/>
      <c r="Y41" s="134">
        <f t="shared" si="7"/>
        <v>-1.6995397562624921E-2</v>
      </c>
      <c r="Z41" s="133"/>
      <c r="AA41" s="130">
        <f t="shared" si="6"/>
        <v>0.98300460243737509</v>
      </c>
      <c r="AB41" s="129"/>
      <c r="AC41" s="126">
        <v>84.7</v>
      </c>
      <c r="AD41" s="131"/>
      <c r="AE41" s="133">
        <f t="shared" si="4"/>
        <v>2.1712907117008351E-2</v>
      </c>
      <c r="AF41" s="131"/>
      <c r="AG41" s="128">
        <f t="shared" si="5"/>
        <v>1.0217129071170084</v>
      </c>
    </row>
    <row r="42" spans="3:33" x14ac:dyDescent="0.3">
      <c r="C42" s="111">
        <v>1993</v>
      </c>
      <c r="E42" s="126">
        <v>5.4956243599671772E-2</v>
      </c>
      <c r="F42" s="127"/>
      <c r="G42" s="128">
        <f t="shared" si="0"/>
        <v>1.0549562435996718</v>
      </c>
      <c r="H42" s="127"/>
      <c r="I42" s="126">
        <v>0.18131629978118546</v>
      </c>
      <c r="J42" s="127"/>
      <c r="K42" s="128">
        <f t="shared" si="1"/>
        <v>1.1813162997811855</v>
      </c>
      <c r="L42" s="127"/>
      <c r="M42" s="126">
        <v>0.32547544758112656</v>
      </c>
      <c r="N42" s="127"/>
      <c r="O42" s="128">
        <f t="shared" si="2"/>
        <v>1.3254754475811266</v>
      </c>
      <c r="P42" s="129"/>
      <c r="Q42" s="125">
        <v>0.1411952224399895</v>
      </c>
      <c r="R42" s="129"/>
      <c r="S42" s="130">
        <f t="shared" si="3"/>
        <v>1.1411952224399895</v>
      </c>
      <c r="T42" s="129"/>
      <c r="U42" s="125">
        <v>0.37825168504790407</v>
      </c>
      <c r="V42" s="129"/>
      <c r="W42" s="130">
        <f t="shared" si="8"/>
        <v>1.3782516850479041</v>
      </c>
      <c r="X42" s="129"/>
      <c r="Y42" s="134">
        <f t="shared" si="7"/>
        <v>0.38725168504790408</v>
      </c>
      <c r="Z42" s="133"/>
      <c r="AA42" s="130">
        <f t="shared" si="6"/>
        <v>1.3872516850479042</v>
      </c>
      <c r="AB42" s="129"/>
      <c r="AC42" s="126">
        <v>86.1</v>
      </c>
      <c r="AD42" s="131"/>
      <c r="AE42" s="133">
        <f t="shared" si="4"/>
        <v>1.6528925619834656E-2</v>
      </c>
      <c r="AF42" s="131"/>
      <c r="AG42" s="128">
        <f t="shared" si="5"/>
        <v>1.0165289256198347</v>
      </c>
    </row>
    <row r="43" spans="3:33" x14ac:dyDescent="0.3">
      <c r="C43" s="111">
        <v>1994</v>
      </c>
      <c r="E43" s="126">
        <v>5.3565853314174738E-2</v>
      </c>
      <c r="F43" s="127"/>
      <c r="G43" s="128">
        <f t="shared" si="0"/>
        <v>1.0535658533141747</v>
      </c>
      <c r="H43" s="127"/>
      <c r="I43" s="126">
        <v>-4.3109744579941989E-2</v>
      </c>
      <c r="J43" s="127"/>
      <c r="K43" s="128">
        <f t="shared" si="1"/>
        <v>0.95689025542005801</v>
      </c>
      <c r="L43" s="127"/>
      <c r="M43" s="126">
        <v>-1.7638041483707401E-3</v>
      </c>
      <c r="N43" s="127"/>
      <c r="O43" s="128">
        <f t="shared" si="2"/>
        <v>0.99823619585162926</v>
      </c>
      <c r="P43" s="129"/>
      <c r="Q43" s="125">
        <v>7.3402641341827168E-2</v>
      </c>
      <c r="R43" s="129"/>
      <c r="S43" s="130">
        <f t="shared" si="3"/>
        <v>1.0734026413418272</v>
      </c>
      <c r="T43" s="129"/>
      <c r="U43" s="125">
        <v>0.14481632232588448</v>
      </c>
      <c r="V43" s="129"/>
      <c r="W43" s="130">
        <f t="shared" si="8"/>
        <v>1.1448163223258845</v>
      </c>
      <c r="X43" s="129"/>
      <c r="Y43" s="134">
        <f t="shared" si="7"/>
        <v>0.15381632232588449</v>
      </c>
      <c r="Z43" s="133"/>
      <c r="AA43" s="130">
        <f t="shared" si="6"/>
        <v>1.1538163223258846</v>
      </c>
      <c r="AB43" s="129"/>
      <c r="AC43" s="126">
        <v>86.3</v>
      </c>
      <c r="AD43" s="131"/>
      <c r="AE43" s="133">
        <f t="shared" si="4"/>
        <v>2.3228803716608404E-3</v>
      </c>
      <c r="AF43" s="131"/>
      <c r="AG43" s="128">
        <f t="shared" si="5"/>
        <v>1.0023228803716608</v>
      </c>
    </row>
    <row r="44" spans="3:33" x14ac:dyDescent="0.3">
      <c r="C44" s="111">
        <v>1995</v>
      </c>
      <c r="E44" s="126">
        <v>7.3909394472190915E-2</v>
      </c>
      <c r="F44" s="127"/>
      <c r="G44" s="128">
        <f t="shared" si="0"/>
        <v>1.0739093944721909</v>
      </c>
      <c r="H44" s="127"/>
      <c r="I44" s="126">
        <v>0.20666336813930686</v>
      </c>
      <c r="J44" s="127"/>
      <c r="K44" s="128">
        <f t="shared" si="1"/>
        <v>1.2066633681393069</v>
      </c>
      <c r="L44" s="127"/>
      <c r="M44" s="126">
        <v>0.14529399077666727</v>
      </c>
      <c r="N44" s="127"/>
      <c r="O44" s="128">
        <f t="shared" si="2"/>
        <v>1.1452939907766673</v>
      </c>
      <c r="P44" s="129"/>
      <c r="Q44" s="125">
        <v>0.33773965053007449</v>
      </c>
      <c r="R44" s="129"/>
      <c r="S44" s="130">
        <f t="shared" si="3"/>
        <v>1.3377396505300745</v>
      </c>
      <c r="T44" s="129"/>
      <c r="U44" s="125">
        <v>8.4669024463836173E-2</v>
      </c>
      <c r="V44" s="129"/>
      <c r="W44" s="130">
        <f t="shared" si="8"/>
        <v>1.0846690244638362</v>
      </c>
      <c r="X44" s="129"/>
      <c r="Y44" s="134">
        <f t="shared" si="7"/>
        <v>9.3669024463836167E-2</v>
      </c>
      <c r="Z44" s="133"/>
      <c r="AA44" s="130">
        <f t="shared" si="6"/>
        <v>1.0936690244638361</v>
      </c>
      <c r="AB44" s="129"/>
      <c r="AC44" s="126">
        <v>87.8</v>
      </c>
      <c r="AD44" s="131"/>
      <c r="AE44" s="133">
        <f t="shared" si="4"/>
        <v>1.7381228273464666E-2</v>
      </c>
      <c r="AF44" s="131"/>
      <c r="AG44" s="128">
        <f t="shared" si="5"/>
        <v>1.0173812282734647</v>
      </c>
    </row>
    <row r="45" spans="3:33" x14ac:dyDescent="0.3">
      <c r="C45" s="111">
        <v>1996</v>
      </c>
      <c r="E45" s="126">
        <v>5.0211242173742399E-2</v>
      </c>
      <c r="F45" s="127"/>
      <c r="G45" s="128">
        <f t="shared" si="0"/>
        <v>1.0502112421737424</v>
      </c>
      <c r="H45" s="127"/>
      <c r="I45" s="126">
        <v>0.12258019500144712</v>
      </c>
      <c r="J45" s="127"/>
      <c r="K45" s="128">
        <f t="shared" si="1"/>
        <v>1.1225801950014471</v>
      </c>
      <c r="L45" s="127"/>
      <c r="M45" s="126">
        <v>0.28346300291846926</v>
      </c>
      <c r="N45" s="127"/>
      <c r="O45" s="128">
        <f t="shared" si="2"/>
        <v>1.2834630029184693</v>
      </c>
      <c r="P45" s="129"/>
      <c r="Q45" s="125">
        <v>0.23574492501531608</v>
      </c>
      <c r="R45" s="129"/>
      <c r="S45" s="130">
        <f t="shared" si="3"/>
        <v>1.2357449250153161</v>
      </c>
      <c r="T45" s="129"/>
      <c r="U45" s="125">
        <v>6.8920902487878521E-2</v>
      </c>
      <c r="V45" s="129"/>
      <c r="W45" s="130">
        <f t="shared" si="8"/>
        <v>1.0689209024878785</v>
      </c>
      <c r="X45" s="129"/>
      <c r="Y45" s="134">
        <f t="shared" si="7"/>
        <v>7.7920902487878516E-2</v>
      </c>
      <c r="Z45" s="133"/>
      <c r="AA45" s="130">
        <f t="shared" si="6"/>
        <v>1.0779209024878784</v>
      </c>
      <c r="AB45" s="129"/>
      <c r="AC45" s="126">
        <v>89.7</v>
      </c>
      <c r="AD45" s="131"/>
      <c r="AE45" s="133">
        <f t="shared" si="4"/>
        <v>2.1640091116173155E-2</v>
      </c>
      <c r="AF45" s="131"/>
      <c r="AG45" s="128">
        <f t="shared" si="5"/>
        <v>1.0216400911161732</v>
      </c>
    </row>
    <row r="46" spans="3:33" x14ac:dyDescent="0.3">
      <c r="C46" s="111">
        <v>1997</v>
      </c>
      <c r="E46" s="126">
        <v>3.1769398603203047E-2</v>
      </c>
      <c r="F46" s="127"/>
      <c r="G46" s="128">
        <f t="shared" si="0"/>
        <v>1.031769398603203</v>
      </c>
      <c r="H46" s="127"/>
      <c r="I46" s="126">
        <v>9.6516795662767496E-2</v>
      </c>
      <c r="J46" s="127"/>
      <c r="K46" s="128">
        <f t="shared" si="1"/>
        <v>1.0965167956627675</v>
      </c>
      <c r="L46" s="127"/>
      <c r="M46" s="126">
        <v>0.14977572947137308</v>
      </c>
      <c r="N46" s="127"/>
      <c r="O46" s="128">
        <f t="shared" si="2"/>
        <v>1.1497757294713731</v>
      </c>
      <c r="P46" s="129"/>
      <c r="Q46" s="125">
        <v>0.3923708812514124</v>
      </c>
      <c r="R46" s="129"/>
      <c r="S46" s="130">
        <f t="shared" si="3"/>
        <v>1.3923708812514124</v>
      </c>
      <c r="T46" s="129"/>
      <c r="U46" s="125">
        <v>6.5529685719756259E-2</v>
      </c>
      <c r="V46" s="129"/>
      <c r="W46" s="130">
        <f t="shared" si="8"/>
        <v>1.0655296857197563</v>
      </c>
      <c r="X46" s="129"/>
      <c r="Y46" s="134">
        <f t="shared" si="7"/>
        <v>7.4529685719756253E-2</v>
      </c>
      <c r="Z46" s="133"/>
      <c r="AA46" s="130">
        <f t="shared" si="6"/>
        <v>1.0745296857197562</v>
      </c>
      <c r="AB46" s="129"/>
      <c r="AC46" s="126">
        <v>90.4</v>
      </c>
      <c r="AD46" s="131"/>
      <c r="AE46" s="133">
        <f t="shared" si="4"/>
        <v>7.8037904124861335E-3</v>
      </c>
      <c r="AF46" s="131"/>
      <c r="AG46" s="128">
        <f t="shared" si="5"/>
        <v>1.0078037904124861</v>
      </c>
    </row>
    <row r="47" spans="3:33" x14ac:dyDescent="0.3">
      <c r="C47" s="111">
        <v>1998</v>
      </c>
      <c r="E47" s="126">
        <v>4.7289656747426578E-2</v>
      </c>
      <c r="F47" s="127"/>
      <c r="G47" s="128">
        <f t="shared" si="0"/>
        <v>1.0472896567474266</v>
      </c>
      <c r="H47" s="127"/>
      <c r="I47" s="126">
        <v>9.1650877192420932E-2</v>
      </c>
      <c r="J47" s="127"/>
      <c r="K47" s="128">
        <f t="shared" si="1"/>
        <v>1.0916508771924209</v>
      </c>
      <c r="L47" s="127"/>
      <c r="M47" s="126">
        <v>-1.5841692353300241E-2</v>
      </c>
      <c r="N47" s="127"/>
      <c r="O47" s="128">
        <f t="shared" si="2"/>
        <v>0.98415830764669976</v>
      </c>
      <c r="P47" s="129"/>
      <c r="Q47" s="125">
        <v>0.38005832436798892</v>
      </c>
      <c r="R47" s="129"/>
      <c r="S47" s="130">
        <f t="shared" si="3"/>
        <v>1.3800583243679889</v>
      </c>
      <c r="T47" s="129"/>
      <c r="U47" s="125">
        <v>0.29155793289415644</v>
      </c>
      <c r="V47" s="129"/>
      <c r="W47" s="130">
        <f t="shared" si="8"/>
        <v>1.2915579328941564</v>
      </c>
      <c r="X47" s="129"/>
      <c r="Y47" s="134">
        <f t="shared" si="7"/>
        <v>0.30055793289415644</v>
      </c>
      <c r="Z47" s="133"/>
      <c r="AA47" s="130">
        <f t="shared" si="6"/>
        <v>1.3005579328941566</v>
      </c>
      <c r="AB47" s="129"/>
      <c r="AC47" s="126">
        <v>91.3</v>
      </c>
      <c r="AD47" s="131"/>
      <c r="AE47" s="133">
        <f t="shared" si="4"/>
        <v>9.9557522123892017E-3</v>
      </c>
      <c r="AF47" s="131"/>
      <c r="AG47" s="128">
        <f t="shared" si="5"/>
        <v>1.0099557522123892</v>
      </c>
    </row>
    <row r="48" spans="3:33" x14ac:dyDescent="0.3">
      <c r="C48" s="111">
        <v>1999</v>
      </c>
      <c r="E48" s="126">
        <v>4.6563450656321725E-2</v>
      </c>
      <c r="F48" s="127"/>
      <c r="G48" s="128">
        <f t="shared" si="0"/>
        <v>1.0465634506563217</v>
      </c>
      <c r="H48" s="127"/>
      <c r="I48" s="126">
        <v>-1.1490280615984338E-2</v>
      </c>
      <c r="J48" s="127"/>
      <c r="K48" s="128">
        <f t="shared" si="1"/>
        <v>0.98850971938401566</v>
      </c>
      <c r="L48" s="127"/>
      <c r="M48" s="126">
        <v>0.31714176221608237</v>
      </c>
      <c r="N48" s="127"/>
      <c r="O48" s="128">
        <f t="shared" si="2"/>
        <v>1.3171417622160824</v>
      </c>
      <c r="P48" s="129"/>
      <c r="Q48" s="125">
        <v>0.14373303768938883</v>
      </c>
      <c r="R48" s="129"/>
      <c r="S48" s="130">
        <f t="shared" si="3"/>
        <v>1.1437330376893888</v>
      </c>
      <c r="T48" s="129"/>
      <c r="U48" s="125">
        <v>0.2028526500582033</v>
      </c>
      <c r="V48" s="129"/>
      <c r="W48" s="130">
        <f t="shared" si="8"/>
        <v>1.2028526500582033</v>
      </c>
      <c r="X48" s="129"/>
      <c r="Y48" s="134">
        <f t="shared" si="7"/>
        <v>0.21185265005820331</v>
      </c>
      <c r="Z48" s="133"/>
      <c r="AA48" s="130">
        <f t="shared" si="6"/>
        <v>1.2118526500582032</v>
      </c>
      <c r="AB48" s="129"/>
      <c r="AC48" s="126">
        <v>93.7</v>
      </c>
      <c r="AD48" s="131"/>
      <c r="AE48" s="133">
        <f t="shared" si="4"/>
        <v>2.6286966046002336E-2</v>
      </c>
      <c r="AF48" s="131"/>
      <c r="AG48" s="128">
        <f t="shared" si="5"/>
        <v>1.0262869660460023</v>
      </c>
    </row>
    <row r="49" spans="3:33" x14ac:dyDescent="0.3">
      <c r="C49" s="111">
        <v>2000</v>
      </c>
      <c r="E49" s="126">
        <v>5.4724942117415409E-2</v>
      </c>
      <c r="F49" s="127"/>
      <c r="G49" s="128">
        <f t="shared" si="0"/>
        <v>1.0547249421174154</v>
      </c>
      <c r="H49" s="127"/>
      <c r="I49" s="126">
        <v>0.10245788517725418</v>
      </c>
      <c r="J49" s="127"/>
      <c r="K49" s="128">
        <f t="shared" si="1"/>
        <v>1.1024578851772542</v>
      </c>
      <c r="L49" s="127"/>
      <c r="M49" s="126">
        <v>7.4087218412736133E-2</v>
      </c>
      <c r="N49" s="127"/>
      <c r="O49" s="128">
        <f t="shared" si="2"/>
        <v>1.0740872184127361</v>
      </c>
      <c r="P49" s="129"/>
      <c r="Q49" s="125">
        <v>-5.93017998185289E-2</v>
      </c>
      <c r="R49" s="129"/>
      <c r="S49" s="130">
        <f t="shared" si="3"/>
        <v>0.9406982001814711</v>
      </c>
      <c r="T49" s="129"/>
      <c r="U49" s="125">
        <v>-0.10953277931862204</v>
      </c>
      <c r="V49" s="129"/>
      <c r="W49" s="130">
        <f t="shared" si="8"/>
        <v>0.89046722068137796</v>
      </c>
      <c r="X49" s="129"/>
      <c r="Y49" s="134">
        <f t="shared" si="7"/>
        <v>-0.10053277931862205</v>
      </c>
      <c r="Z49" s="133"/>
      <c r="AA49" s="130">
        <f t="shared" si="6"/>
        <v>0.89946722068137797</v>
      </c>
      <c r="AB49" s="129"/>
      <c r="AC49" s="126">
        <v>96.7</v>
      </c>
      <c r="AD49" s="131"/>
      <c r="AE49" s="133">
        <f t="shared" si="4"/>
        <v>3.2017075773745907E-2</v>
      </c>
      <c r="AF49" s="131"/>
      <c r="AG49" s="128">
        <f t="shared" si="5"/>
        <v>1.0320170757737459</v>
      </c>
    </row>
    <row r="50" spans="3:33" x14ac:dyDescent="0.3">
      <c r="C50" s="111">
        <v>2001</v>
      </c>
      <c r="E50" s="126">
        <v>4.7185912354585025E-2</v>
      </c>
      <c r="F50" s="127"/>
      <c r="G50" s="128">
        <f t="shared" si="0"/>
        <v>1.047185912354585</v>
      </c>
      <c r="H50" s="127"/>
      <c r="I50" s="126">
        <v>8.0648150846847955E-2</v>
      </c>
      <c r="J50" s="127"/>
      <c r="K50" s="128">
        <f t="shared" si="1"/>
        <v>1.080648150846848</v>
      </c>
      <c r="L50" s="127"/>
      <c r="M50" s="126">
        <v>-0.12572184920464102</v>
      </c>
      <c r="N50" s="127"/>
      <c r="O50" s="128">
        <f t="shared" si="2"/>
        <v>0.87427815079535898</v>
      </c>
      <c r="P50" s="129"/>
      <c r="Q50" s="125">
        <v>-6.3565268426247101E-2</v>
      </c>
      <c r="R50" s="129"/>
      <c r="S50" s="130">
        <f t="shared" si="3"/>
        <v>0.9364347315737529</v>
      </c>
      <c r="T50" s="129"/>
      <c r="U50" s="125">
        <v>-0.16260858557434343</v>
      </c>
      <c r="V50" s="129"/>
      <c r="W50" s="130">
        <f t="shared" si="8"/>
        <v>0.83739141442565657</v>
      </c>
      <c r="X50" s="129"/>
      <c r="Y50" s="135">
        <f>((1.086796^20)/GEOMEAN(AA56:AA70)^14)^(1/6)-1</f>
        <v>0.17713863973610344</v>
      </c>
      <c r="Z50" s="129"/>
      <c r="AA50" s="130">
        <f t="shared" si="6"/>
        <v>1.1771386397361034</v>
      </c>
      <c r="AB50" s="129"/>
      <c r="AC50" s="126">
        <v>97.4</v>
      </c>
      <c r="AD50" s="131"/>
      <c r="AE50" s="133">
        <f t="shared" si="4"/>
        <v>7.2388831437435464E-3</v>
      </c>
      <c r="AF50" s="131"/>
      <c r="AG50" s="128">
        <f t="shared" si="5"/>
        <v>1.0072388831437435</v>
      </c>
    </row>
    <row r="51" spans="3:33" x14ac:dyDescent="0.3">
      <c r="C51" s="111">
        <v>2002</v>
      </c>
      <c r="E51" s="126">
        <v>2.501110432771525E-2</v>
      </c>
      <c r="F51" s="127"/>
      <c r="G51" s="128">
        <f t="shared" si="0"/>
        <v>1.0250111043277153</v>
      </c>
      <c r="H51" s="127"/>
      <c r="I51" s="126">
        <v>8.7306574651704771E-2</v>
      </c>
      <c r="J51" s="127"/>
      <c r="K51" s="128">
        <f t="shared" si="1"/>
        <v>1.0873065746517048</v>
      </c>
      <c r="L51" s="127"/>
      <c r="M51" s="126">
        <v>-0.12437944291673553</v>
      </c>
      <c r="N51" s="127"/>
      <c r="O51" s="128">
        <f t="shared" si="2"/>
        <v>0.87562055708326447</v>
      </c>
      <c r="P51" s="129"/>
      <c r="Q51" s="125">
        <v>-0.22904486702072613</v>
      </c>
      <c r="R51" s="129"/>
      <c r="S51" s="130">
        <f t="shared" si="3"/>
        <v>0.77095513297927387</v>
      </c>
      <c r="T51" s="129"/>
      <c r="U51" s="125">
        <v>-0.16527624411877573</v>
      </c>
      <c r="V51" s="129"/>
      <c r="W51" s="130">
        <f t="shared" si="8"/>
        <v>0.83472375588122427</v>
      </c>
      <c r="X51" s="129"/>
      <c r="Y51" s="135">
        <f>Y50</f>
        <v>0.17713863973610344</v>
      </c>
      <c r="Z51" s="129"/>
      <c r="AA51" s="130">
        <f t="shared" si="6"/>
        <v>1.1771386397361034</v>
      </c>
      <c r="AB51" s="129"/>
      <c r="AC51" s="126">
        <v>101.1</v>
      </c>
      <c r="AD51" s="131"/>
      <c r="AE51" s="133">
        <f t="shared" si="4"/>
        <v>3.7987679671457775E-2</v>
      </c>
      <c r="AF51" s="131"/>
      <c r="AG51" s="128">
        <f t="shared" si="5"/>
        <v>1.0379876796714578</v>
      </c>
    </row>
    <row r="52" spans="3:33" x14ac:dyDescent="0.3">
      <c r="C52" s="111">
        <v>2003</v>
      </c>
      <c r="E52" s="126">
        <v>2.9114441548030889E-2</v>
      </c>
      <c r="F52" s="127"/>
      <c r="G52" s="128">
        <f t="shared" si="0"/>
        <v>1.0291144415480309</v>
      </c>
      <c r="H52" s="127"/>
      <c r="I52" s="126">
        <v>6.691357329891634E-2</v>
      </c>
      <c r="J52" s="127"/>
      <c r="K52" s="128">
        <f t="shared" si="1"/>
        <v>1.0669135732989163</v>
      </c>
      <c r="L52" s="127"/>
      <c r="M52" s="126">
        <v>0.26724837404176571</v>
      </c>
      <c r="N52" s="127"/>
      <c r="O52" s="128">
        <f t="shared" si="2"/>
        <v>1.2672483740417657</v>
      </c>
      <c r="P52" s="129"/>
      <c r="Q52" s="125">
        <v>5.2615874415546271E-2</v>
      </c>
      <c r="R52" s="129"/>
      <c r="S52" s="130">
        <f t="shared" si="3"/>
        <v>1.0526158744155463</v>
      </c>
      <c r="T52" s="129"/>
      <c r="U52" s="125">
        <v>0.13345710387794146</v>
      </c>
      <c r="V52" s="129"/>
      <c r="W52" s="130">
        <f t="shared" si="8"/>
        <v>1.1334571038779415</v>
      </c>
      <c r="X52" s="129"/>
      <c r="Y52" s="135">
        <f t="shared" ref="Y52:Y55" si="9">Y51</f>
        <v>0.17713863973610344</v>
      </c>
      <c r="Z52" s="129"/>
      <c r="AA52" s="130">
        <f t="shared" si="6"/>
        <v>1.1771386397361034</v>
      </c>
      <c r="AB52" s="129"/>
      <c r="AC52" s="126">
        <v>103.2</v>
      </c>
      <c r="AD52" s="131"/>
      <c r="AE52" s="133">
        <f t="shared" si="4"/>
        <v>2.0771513353115889E-2</v>
      </c>
      <c r="AF52" s="131"/>
      <c r="AG52" s="128">
        <f t="shared" si="5"/>
        <v>1.0207715133531159</v>
      </c>
    </row>
    <row r="53" spans="3:33" x14ac:dyDescent="0.3">
      <c r="C53" s="111">
        <v>2004</v>
      </c>
      <c r="E53" s="126">
        <v>2.3036747353792686E-2</v>
      </c>
      <c r="F53" s="127"/>
      <c r="G53" s="128">
        <f t="shared" si="0"/>
        <v>1.0230367473537927</v>
      </c>
      <c r="H53" s="127"/>
      <c r="I53" s="126">
        <v>7.1462013920893463E-2</v>
      </c>
      <c r="J53" s="127"/>
      <c r="K53" s="128">
        <f t="shared" si="1"/>
        <v>1.0714620139208935</v>
      </c>
      <c r="L53" s="127"/>
      <c r="M53" s="126">
        <v>0.14479725799389698</v>
      </c>
      <c r="N53" s="127"/>
      <c r="O53" s="128">
        <f t="shared" si="2"/>
        <v>1.144797257993897</v>
      </c>
      <c r="P53" s="129"/>
      <c r="Q53" s="125">
        <v>2.8074894778709281E-2</v>
      </c>
      <c r="R53" s="129"/>
      <c r="S53" s="130">
        <f t="shared" si="3"/>
        <v>1.0280748947787093</v>
      </c>
      <c r="T53" s="129"/>
      <c r="U53" s="125">
        <v>0.1149</v>
      </c>
      <c r="V53" s="129"/>
      <c r="W53" s="130">
        <f t="shared" si="8"/>
        <v>1.1149</v>
      </c>
      <c r="X53" s="129"/>
      <c r="Y53" s="135">
        <f t="shared" si="9"/>
        <v>0.17713863973610344</v>
      </c>
      <c r="Z53" s="129"/>
      <c r="AA53" s="130">
        <f t="shared" si="6"/>
        <v>1.1771386397361034</v>
      </c>
      <c r="AB53" s="129"/>
      <c r="AC53" s="126">
        <v>105.4</v>
      </c>
      <c r="AD53" s="131"/>
      <c r="AE53" s="133">
        <f t="shared" si="4"/>
        <v>2.1317829457364379E-2</v>
      </c>
      <c r="AF53" s="131"/>
      <c r="AG53" s="128">
        <f t="shared" si="5"/>
        <v>1.0213178294573644</v>
      </c>
    </row>
    <row r="54" spans="3:33" x14ac:dyDescent="0.3">
      <c r="C54" s="111">
        <v>2005</v>
      </c>
      <c r="E54" s="126">
        <v>2.579998310840792E-2</v>
      </c>
      <c r="F54" s="127"/>
      <c r="G54" s="128">
        <f t="shared" si="0"/>
        <v>1.0257999831084079</v>
      </c>
      <c r="H54" s="127"/>
      <c r="I54" s="126">
        <v>6.4615921735208692E-2</v>
      </c>
      <c r="J54" s="127"/>
      <c r="K54" s="128">
        <f t="shared" si="1"/>
        <v>1.0646159217352087</v>
      </c>
      <c r="L54" s="127"/>
      <c r="M54" s="126">
        <v>0.24126528177144002</v>
      </c>
      <c r="N54" s="127"/>
      <c r="O54" s="128">
        <f t="shared" si="2"/>
        <v>1.24126528177144</v>
      </c>
      <c r="P54" s="129"/>
      <c r="Q54" s="125">
        <v>2.2847966044862611E-2</v>
      </c>
      <c r="R54" s="129"/>
      <c r="S54" s="130">
        <f t="shared" si="3"/>
        <v>1.0228479660448626</v>
      </c>
      <c r="T54" s="129"/>
      <c r="U54" s="125">
        <v>0.1069</v>
      </c>
      <c r="V54" s="129"/>
      <c r="W54" s="130">
        <f t="shared" si="8"/>
        <v>1.1069</v>
      </c>
      <c r="X54" s="129"/>
      <c r="Y54" s="135">
        <f t="shared" si="9"/>
        <v>0.17713863973610344</v>
      </c>
      <c r="Z54" s="129"/>
      <c r="AA54" s="130">
        <f t="shared" si="6"/>
        <v>1.1771386397361034</v>
      </c>
      <c r="AB54" s="129"/>
      <c r="AC54" s="126">
        <v>107.6</v>
      </c>
      <c r="AD54" s="131"/>
      <c r="AE54" s="133">
        <f t="shared" si="4"/>
        <v>2.0872865275142205E-2</v>
      </c>
      <c r="AF54" s="131"/>
      <c r="AG54" s="128">
        <f t="shared" si="5"/>
        <v>1.0208728652751422</v>
      </c>
    </row>
    <row r="55" spans="3:33" x14ac:dyDescent="0.3">
      <c r="C55" s="111">
        <v>2006</v>
      </c>
      <c r="E55" s="126">
        <v>3.9755895571580879E-2</v>
      </c>
      <c r="F55" s="127"/>
      <c r="G55" s="128">
        <f t="shared" si="0"/>
        <v>1.0397558955715809</v>
      </c>
      <c r="H55" s="127"/>
      <c r="I55" s="126">
        <v>4.0550302716560349E-2</v>
      </c>
      <c r="J55" s="127"/>
      <c r="K55" s="128">
        <f t="shared" si="1"/>
        <v>1.0405503027165603</v>
      </c>
      <c r="L55" s="127"/>
      <c r="M55" s="126">
        <v>0.17261079783213518</v>
      </c>
      <c r="N55" s="127"/>
      <c r="O55" s="128">
        <f t="shared" si="2"/>
        <v>1.1726107978321352</v>
      </c>
      <c r="P55" s="129"/>
      <c r="Q55" s="125">
        <v>0.15355707344828895</v>
      </c>
      <c r="R55" s="129"/>
      <c r="S55" s="130">
        <f t="shared" si="3"/>
        <v>1.1535570734482889</v>
      </c>
      <c r="T55" s="129"/>
      <c r="U55" s="125">
        <v>0.2586</v>
      </c>
      <c r="V55" s="129"/>
      <c r="W55" s="130">
        <f t="shared" si="8"/>
        <v>1.2585999999999999</v>
      </c>
      <c r="X55" s="129"/>
      <c r="Y55" s="135">
        <f t="shared" si="9"/>
        <v>0.17713863973610344</v>
      </c>
      <c r="Z55" s="129"/>
      <c r="AA55" s="130">
        <f t="shared" si="6"/>
        <v>1.1771386397361034</v>
      </c>
      <c r="AB55" s="129"/>
      <c r="AC55" s="126">
        <v>109.4</v>
      </c>
      <c r="AD55" s="131"/>
      <c r="AE55" s="133">
        <f t="shared" si="4"/>
        <v>1.6728624535315983E-2</v>
      </c>
      <c r="AF55" s="131"/>
      <c r="AG55" s="128">
        <f t="shared" si="5"/>
        <v>1.016728624535316</v>
      </c>
    </row>
    <row r="56" spans="3:33" x14ac:dyDescent="0.3">
      <c r="C56" s="111">
        <v>2007</v>
      </c>
      <c r="E56" s="126">
        <v>4.4304517325027826E-2</v>
      </c>
      <c r="F56" s="127"/>
      <c r="G56" s="128">
        <f t="shared" si="0"/>
        <v>1.0443045173250278</v>
      </c>
      <c r="H56" s="127"/>
      <c r="I56" s="126">
        <v>3.6819138174764898E-2</v>
      </c>
      <c r="J56" s="127"/>
      <c r="K56" s="128">
        <f t="shared" si="1"/>
        <v>1.0368191381747649</v>
      </c>
      <c r="L56" s="127"/>
      <c r="M56" s="126">
        <v>9.8318421684903567E-2</v>
      </c>
      <c r="N56" s="127"/>
      <c r="O56" s="128">
        <f t="shared" si="2"/>
        <v>1.0983184216849036</v>
      </c>
      <c r="P56" s="129"/>
      <c r="Q56" s="125">
        <v>-0.10530738463975209</v>
      </c>
      <c r="R56" s="129"/>
      <c r="S56" s="130">
        <f t="shared" si="3"/>
        <v>0.89469261536024791</v>
      </c>
      <c r="T56" s="129"/>
      <c r="U56" s="125">
        <v>-5.7200000000000001E-2</v>
      </c>
      <c r="V56" s="129"/>
      <c r="W56" s="130">
        <f t="shared" si="8"/>
        <v>0.94279999999999997</v>
      </c>
      <c r="X56" s="129"/>
      <c r="Y56" s="136">
        <v>0.18240000000000001</v>
      </c>
      <c r="Z56" s="129"/>
      <c r="AA56" s="130">
        <f t="shared" si="6"/>
        <v>1.1823999999999999</v>
      </c>
      <c r="AB56" s="129"/>
      <c r="AC56" s="126">
        <v>112</v>
      </c>
      <c r="AD56" s="131"/>
      <c r="AE56" s="133">
        <f t="shared" si="4"/>
        <v>2.3765996343692919E-2</v>
      </c>
      <c r="AF56" s="131"/>
      <c r="AG56" s="128">
        <f t="shared" si="5"/>
        <v>1.0237659963436929</v>
      </c>
    </row>
    <row r="57" spans="3:33" x14ac:dyDescent="0.3">
      <c r="C57" s="111">
        <v>2008</v>
      </c>
      <c r="E57" s="126">
        <v>3.3285133549777912E-2</v>
      </c>
      <c r="F57" s="127"/>
      <c r="G57" s="128">
        <f t="shared" si="0"/>
        <v>1.0332851335497779</v>
      </c>
      <c r="H57" s="127"/>
      <c r="I57" s="126">
        <v>6.4060042697279274E-2</v>
      </c>
      <c r="J57" s="127"/>
      <c r="K57" s="128">
        <f t="shared" si="1"/>
        <v>1.0640600426972793</v>
      </c>
      <c r="L57" s="127"/>
      <c r="M57" s="126">
        <v>-0.33003488230641098</v>
      </c>
      <c r="N57" s="127"/>
      <c r="O57" s="128">
        <f t="shared" si="2"/>
        <v>0.66996511769358902</v>
      </c>
      <c r="P57" s="129"/>
      <c r="Q57" s="125">
        <v>-0.21194602865780265</v>
      </c>
      <c r="R57" s="129"/>
      <c r="S57" s="130">
        <f t="shared" si="3"/>
        <v>0.78805397134219735</v>
      </c>
      <c r="T57" s="129"/>
      <c r="U57" s="125">
        <v>-0.2918</v>
      </c>
      <c r="V57" s="129"/>
      <c r="W57" s="130">
        <f t="shared" si="8"/>
        <v>0.70819999999999994</v>
      </c>
      <c r="X57" s="129"/>
      <c r="Y57" s="136">
        <v>-0.4163</v>
      </c>
      <c r="Z57" s="129"/>
      <c r="AA57" s="130">
        <f t="shared" si="6"/>
        <v>0.5837</v>
      </c>
      <c r="AB57" s="129"/>
      <c r="AC57" s="126">
        <v>113.3</v>
      </c>
      <c r="AD57" s="131"/>
      <c r="AE57" s="133">
        <f t="shared" si="4"/>
        <v>1.1607142857142927E-2</v>
      </c>
      <c r="AF57" s="131"/>
      <c r="AG57" s="128">
        <f t="shared" si="5"/>
        <v>1.0116071428571429</v>
      </c>
    </row>
    <row r="58" spans="3:33" x14ac:dyDescent="0.3">
      <c r="C58" s="111">
        <v>2009</v>
      </c>
      <c r="E58" s="126">
        <v>6.2000000000002053E-3</v>
      </c>
      <c r="F58" s="127"/>
      <c r="G58" s="128">
        <f t="shared" si="0"/>
        <v>1.0062000000000002</v>
      </c>
      <c r="H58" s="127"/>
      <c r="I58" s="126">
        <v>5.4111254111253837E-2</v>
      </c>
      <c r="J58" s="127"/>
      <c r="K58" s="128">
        <f t="shared" si="1"/>
        <v>1.0541112541112538</v>
      </c>
      <c r="L58" s="127"/>
      <c r="M58" s="126">
        <v>0.35054963129729555</v>
      </c>
      <c r="N58" s="127"/>
      <c r="O58" s="128">
        <f t="shared" si="2"/>
        <v>1.3505496312972955</v>
      </c>
      <c r="P58" s="129"/>
      <c r="Q58" s="125">
        <v>7.3949373264319718E-2</v>
      </c>
      <c r="R58" s="129"/>
      <c r="S58" s="130">
        <f t="shared" si="3"/>
        <v>1.0739493732643197</v>
      </c>
      <c r="T58" s="129"/>
      <c r="U58" s="125">
        <v>0.1191</v>
      </c>
      <c r="V58" s="129"/>
      <c r="W58" s="130">
        <f t="shared" si="8"/>
        <v>1.1191</v>
      </c>
      <c r="X58" s="129"/>
      <c r="Y58" s="136">
        <v>0.51590000000000003</v>
      </c>
      <c r="Z58" s="129"/>
      <c r="AA58" s="130">
        <f t="shared" si="6"/>
        <v>1.5159</v>
      </c>
      <c r="AB58" s="129"/>
      <c r="AC58" s="126">
        <v>114.8</v>
      </c>
      <c r="AD58" s="131"/>
      <c r="AE58" s="133">
        <f t="shared" si="4"/>
        <v>1.3239187996469504E-2</v>
      </c>
      <c r="AF58" s="131"/>
      <c r="AG58" s="128">
        <f t="shared" si="5"/>
        <v>1.0132391879964695</v>
      </c>
    </row>
    <row r="59" spans="3:33" x14ac:dyDescent="0.3">
      <c r="C59" s="111">
        <v>2010</v>
      </c>
      <c r="E59" s="126">
        <v>5.4101176959320263E-3</v>
      </c>
      <c r="F59" s="127"/>
      <c r="G59" s="128">
        <f t="shared" si="0"/>
        <v>1.005410117695932</v>
      </c>
      <c r="H59" s="127"/>
      <c r="I59" s="126">
        <v>6.743519147011745E-2</v>
      </c>
      <c r="J59" s="127"/>
      <c r="K59" s="128">
        <f t="shared" si="1"/>
        <v>1.0674351914701175</v>
      </c>
      <c r="L59" s="127"/>
      <c r="M59" s="126">
        <v>0.17610671639760089</v>
      </c>
      <c r="N59" s="127"/>
      <c r="O59" s="128">
        <f t="shared" si="2"/>
        <v>1.1761067163976009</v>
      </c>
      <c r="P59" s="129"/>
      <c r="Q59" s="125">
        <v>9.0560875049273459E-2</v>
      </c>
      <c r="R59" s="129"/>
      <c r="S59" s="130">
        <f t="shared" si="3"/>
        <v>1.0905608750492735</v>
      </c>
      <c r="T59" s="129"/>
      <c r="U59" s="125">
        <v>2.1299999999999999E-2</v>
      </c>
      <c r="V59" s="129"/>
      <c r="W59" s="130">
        <f t="shared" si="8"/>
        <v>1.0213000000000001</v>
      </c>
      <c r="X59" s="129"/>
      <c r="Y59" s="136">
        <v>0.12670000000000001</v>
      </c>
      <c r="Z59" s="129"/>
      <c r="AA59" s="130">
        <f t="shared" si="6"/>
        <v>1.1267</v>
      </c>
      <c r="AB59" s="129"/>
      <c r="AC59" s="126">
        <v>117.5</v>
      </c>
      <c r="AD59" s="131"/>
      <c r="AE59" s="133">
        <f t="shared" si="4"/>
        <v>2.3519163763066286E-2</v>
      </c>
      <c r="AF59" s="131"/>
      <c r="AG59" s="128">
        <f t="shared" si="5"/>
        <v>1.0235191637630663</v>
      </c>
    </row>
    <row r="60" spans="3:33" x14ac:dyDescent="0.3">
      <c r="C60" s="111">
        <v>2011</v>
      </c>
      <c r="E60" s="126">
        <v>1.0000000000000009E-2</v>
      </c>
      <c r="F60" s="127"/>
      <c r="G60" s="128">
        <f t="shared" si="0"/>
        <v>1.01</v>
      </c>
      <c r="H60" s="127"/>
      <c r="I60" s="126">
        <v>9.670000000000134E-2</v>
      </c>
      <c r="J60" s="127"/>
      <c r="K60" s="128">
        <f t="shared" si="1"/>
        <v>1.0967000000000013</v>
      </c>
      <c r="L60" s="127"/>
      <c r="M60" s="126">
        <v>-8.7099999999999511E-2</v>
      </c>
      <c r="N60" s="127"/>
      <c r="O60" s="128">
        <f t="shared" si="2"/>
        <v>0.91290000000000049</v>
      </c>
      <c r="P60" s="129"/>
      <c r="Q60" s="125">
        <v>4.6399999999998887E-2</v>
      </c>
      <c r="R60" s="129"/>
      <c r="S60" s="130">
        <f t="shared" si="3"/>
        <v>1.0463999999999989</v>
      </c>
      <c r="T60" s="129"/>
      <c r="U60" s="125">
        <v>-9.9700000000000233E-2</v>
      </c>
      <c r="V60" s="129"/>
      <c r="W60" s="130">
        <f t="shared" si="8"/>
        <v>0.90029999999999977</v>
      </c>
      <c r="X60" s="129"/>
      <c r="Y60" s="136">
        <v>-0.16400000000000001</v>
      </c>
      <c r="Z60" s="129"/>
      <c r="AA60" s="130">
        <f t="shared" si="6"/>
        <v>0.83599999999999997</v>
      </c>
      <c r="AB60" s="129"/>
      <c r="AC60" s="126">
        <v>120.2</v>
      </c>
      <c r="AD60" s="131"/>
      <c r="AE60" s="133">
        <f t="shared" si="4"/>
        <v>2.297872340425533E-2</v>
      </c>
      <c r="AF60" s="131"/>
      <c r="AG60" s="128">
        <f t="shared" si="5"/>
        <v>1.0229787234042553</v>
      </c>
    </row>
    <row r="61" spans="3:33" x14ac:dyDescent="0.3">
      <c r="C61" s="111">
        <v>2012</v>
      </c>
      <c r="E61" s="126">
        <v>1.0099999999999998E-2</v>
      </c>
      <c r="F61" s="127"/>
      <c r="G61" s="128">
        <f t="shared" si="0"/>
        <v>1.0101</v>
      </c>
      <c r="H61" s="127"/>
      <c r="I61" s="126">
        <v>3.6000000000000476E-2</v>
      </c>
      <c r="J61" s="127"/>
      <c r="K61" s="128">
        <f t="shared" si="1"/>
        <v>1.0360000000000005</v>
      </c>
      <c r="L61" s="127"/>
      <c r="M61" s="126">
        <v>7.1900000000000519E-2</v>
      </c>
      <c r="N61" s="127"/>
      <c r="O61" s="128">
        <f t="shared" si="2"/>
        <v>1.0719000000000005</v>
      </c>
      <c r="P61" s="129"/>
      <c r="Q61" s="125">
        <v>0.13429999999999964</v>
      </c>
      <c r="R61" s="129"/>
      <c r="S61" s="130">
        <f t="shared" si="3"/>
        <v>1.1342999999999996</v>
      </c>
      <c r="T61" s="129"/>
      <c r="U61" s="125">
        <v>0.14720000000000133</v>
      </c>
      <c r="V61" s="129"/>
      <c r="W61" s="130">
        <f t="shared" si="8"/>
        <v>1.1472000000000013</v>
      </c>
      <c r="X61" s="129"/>
      <c r="Y61" s="136">
        <v>0.15609999999999999</v>
      </c>
      <c r="Z61" s="129"/>
      <c r="AA61" s="130">
        <f t="shared" si="6"/>
        <v>1.1560999999999999</v>
      </c>
      <c r="AB61" s="129"/>
      <c r="AC61" s="126">
        <v>121.2</v>
      </c>
      <c r="AD61" s="131"/>
      <c r="AE61" s="133">
        <f t="shared" si="4"/>
        <v>8.3194675540765317E-3</v>
      </c>
      <c r="AF61" s="131"/>
      <c r="AG61" s="128">
        <f t="shared" si="5"/>
        <v>1.0083194675540765</v>
      </c>
    </row>
    <row r="62" spans="3:33" x14ac:dyDescent="0.3">
      <c r="C62" s="111">
        <v>2013</v>
      </c>
      <c r="E62" s="126">
        <v>1.0099999999999998E-2</v>
      </c>
      <c r="F62" s="127"/>
      <c r="G62" s="128">
        <f t="shared" si="0"/>
        <v>1.0101</v>
      </c>
      <c r="H62" s="127"/>
      <c r="I62" s="126">
        <v>-1.1900000000000022E-2</v>
      </c>
      <c r="J62" s="127"/>
      <c r="K62" s="128">
        <f t="shared" si="1"/>
        <v>0.98809999999999998</v>
      </c>
      <c r="L62" s="127"/>
      <c r="M62" s="126">
        <v>0.12989999999999879</v>
      </c>
      <c r="N62" s="127"/>
      <c r="O62" s="128">
        <f t="shared" si="2"/>
        <v>1.1298999999999988</v>
      </c>
      <c r="P62" s="129"/>
      <c r="Q62" s="125">
        <v>0.4126999999999994</v>
      </c>
      <c r="R62" s="129"/>
      <c r="S62" s="130">
        <f t="shared" si="3"/>
        <v>1.4126999999999994</v>
      </c>
      <c r="T62" s="129"/>
      <c r="U62" s="125">
        <v>0.31020000000000114</v>
      </c>
      <c r="V62" s="129"/>
      <c r="W62" s="130">
        <f t="shared" si="8"/>
        <v>1.3102000000000011</v>
      </c>
      <c r="X62" s="129"/>
      <c r="Y62" s="136">
        <v>3.9300000000000002E-2</v>
      </c>
      <c r="Z62" s="129"/>
      <c r="AA62" s="130">
        <f t="shared" si="6"/>
        <v>1.0392999999999999</v>
      </c>
      <c r="AB62" s="129"/>
      <c r="AC62" s="126">
        <v>122.7</v>
      </c>
      <c r="AD62" s="131"/>
      <c r="AE62" s="133">
        <f t="shared" si="4"/>
        <v>1.2376237623762387E-2</v>
      </c>
      <c r="AF62" s="131"/>
      <c r="AG62" s="128">
        <f t="shared" si="5"/>
        <v>1.0123762376237624</v>
      </c>
    </row>
    <row r="63" spans="3:33" x14ac:dyDescent="0.3">
      <c r="C63" s="111">
        <v>2014</v>
      </c>
      <c r="E63" s="126">
        <v>9.100000000000108E-3</v>
      </c>
      <c r="F63" s="127"/>
      <c r="G63" s="128">
        <f t="shared" si="0"/>
        <v>1.0091000000000001</v>
      </c>
      <c r="H63" s="127"/>
      <c r="I63" s="126">
        <v>8.7899999999999423E-2</v>
      </c>
      <c r="J63" s="127"/>
      <c r="K63" s="128">
        <f t="shared" si="1"/>
        <v>1.0878999999999994</v>
      </c>
      <c r="L63" s="127"/>
      <c r="M63" s="126">
        <v>0.10549999999999859</v>
      </c>
      <c r="N63" s="127"/>
      <c r="O63" s="128">
        <f t="shared" si="2"/>
        <v>1.1054999999999986</v>
      </c>
      <c r="P63" s="129"/>
      <c r="Q63" s="125">
        <v>0.23930000000000007</v>
      </c>
      <c r="R63" s="129"/>
      <c r="S63" s="130">
        <f t="shared" si="3"/>
        <v>1.2393000000000001</v>
      </c>
      <c r="T63" s="129"/>
      <c r="U63" s="125">
        <v>3.6700000000000843E-2</v>
      </c>
      <c r="V63" s="129"/>
      <c r="W63" s="130">
        <f t="shared" si="8"/>
        <v>1.0367000000000008</v>
      </c>
      <c r="X63" s="129"/>
      <c r="Y63" s="136">
        <v>6.6299999999999998E-2</v>
      </c>
      <c r="Z63" s="129"/>
      <c r="AA63" s="130">
        <f t="shared" si="6"/>
        <v>1.0663</v>
      </c>
      <c r="AB63" s="129"/>
      <c r="AC63" s="126">
        <v>124.5</v>
      </c>
      <c r="AD63" s="131"/>
      <c r="AE63" s="133">
        <f t="shared" si="4"/>
        <v>1.4669926650366705E-2</v>
      </c>
      <c r="AF63" s="131"/>
      <c r="AG63" s="128">
        <f t="shared" si="5"/>
        <v>1.0146699266503667</v>
      </c>
    </row>
    <row r="64" spans="3:33" x14ac:dyDescent="0.3">
      <c r="C64" s="111">
        <v>2015</v>
      </c>
      <c r="E64" s="126">
        <v>6.2999999999999723E-3</v>
      </c>
      <c r="F64" s="127"/>
      <c r="G64" s="128">
        <f t="shared" ref="G64" si="10">E64+1</f>
        <v>1.0063</v>
      </c>
      <c r="H64" s="127"/>
      <c r="I64" s="126">
        <v>3.5199999999999676E-2</v>
      </c>
      <c r="J64" s="127"/>
      <c r="K64" s="128">
        <f t="shared" ref="K64" si="11">I64+1</f>
        <v>1.0351999999999997</v>
      </c>
      <c r="L64" s="127"/>
      <c r="M64" s="126">
        <v>-8.3200000000000163E-2</v>
      </c>
      <c r="N64" s="127"/>
      <c r="O64" s="128">
        <f t="shared" si="2"/>
        <v>0.91679999999999984</v>
      </c>
      <c r="P64" s="129"/>
      <c r="Q64" s="125">
        <v>0.21589999999999954</v>
      </c>
      <c r="R64" s="129"/>
      <c r="S64" s="130">
        <f t="shared" si="3"/>
        <v>1.2158999999999995</v>
      </c>
      <c r="T64" s="129"/>
      <c r="U64" s="125">
        <v>0.18950000000000045</v>
      </c>
      <c r="V64" s="129"/>
      <c r="W64" s="130">
        <f t="shared" si="8"/>
        <v>1.1895000000000004</v>
      </c>
      <c r="X64" s="129"/>
      <c r="Y64" s="136">
        <v>2.0400000000000001E-2</v>
      </c>
      <c r="Z64" s="129"/>
      <c r="AA64" s="130">
        <f t="shared" si="6"/>
        <v>1.0204</v>
      </c>
      <c r="AB64" s="129"/>
      <c r="AC64" s="126">
        <v>126.5</v>
      </c>
      <c r="AD64" s="131"/>
      <c r="AE64" s="133">
        <f>AC64/AC63-1</f>
        <v>1.6064257028112428E-2</v>
      </c>
      <c r="AF64" s="131"/>
      <c r="AG64" s="128">
        <f t="shared" ref="AG64" si="12">AE64+1</f>
        <v>1.0160642570281124</v>
      </c>
    </row>
    <row r="65" spans="3:41" x14ac:dyDescent="0.3">
      <c r="C65" s="111">
        <v>2016</v>
      </c>
      <c r="E65" s="126">
        <v>5.1000000000001001E-3</v>
      </c>
      <c r="F65" s="127"/>
      <c r="G65" s="128">
        <f t="shared" si="0"/>
        <v>1.0051000000000001</v>
      </c>
      <c r="H65" s="127"/>
      <c r="I65" s="126">
        <v>1.6600000000000399E-2</v>
      </c>
      <c r="J65" s="127"/>
      <c r="K65" s="128">
        <f t="shared" si="1"/>
        <v>1.0166000000000004</v>
      </c>
      <c r="L65" s="127"/>
      <c r="M65" s="126">
        <v>0.21079999999999999</v>
      </c>
      <c r="N65" s="127"/>
      <c r="O65" s="128">
        <f>M65+1</f>
        <v>1.2107999999999999</v>
      </c>
      <c r="P65" s="129"/>
      <c r="Q65" s="125">
        <v>8.0899999999998862E-2</v>
      </c>
      <c r="R65" s="129"/>
      <c r="S65" s="130">
        <f t="shared" si="3"/>
        <v>1.0808999999999989</v>
      </c>
      <c r="T65" s="129"/>
      <c r="U65" s="125">
        <v>-2.4899999999999478E-2</v>
      </c>
      <c r="V65" s="129"/>
      <c r="W65" s="130">
        <f t="shared" si="8"/>
        <v>0.97510000000000052</v>
      </c>
      <c r="X65" s="129"/>
      <c r="Y65" s="136">
        <v>7.3400000000000007E-2</v>
      </c>
      <c r="Z65" s="129"/>
      <c r="AA65" s="130">
        <f t="shared" si="6"/>
        <v>1.0733999999999999</v>
      </c>
      <c r="AB65" s="129"/>
      <c r="AC65" s="126">
        <v>128.4</v>
      </c>
      <c r="AD65" s="131"/>
      <c r="AE65" s="133">
        <f>AC65/AC64-1</f>
        <v>1.5019762845849938E-2</v>
      </c>
      <c r="AF65" s="131"/>
      <c r="AG65" s="128">
        <f t="shared" si="5"/>
        <v>1.0150197628458499</v>
      </c>
    </row>
    <row r="66" spans="3:41" s="138" customFormat="1" x14ac:dyDescent="0.3">
      <c r="C66" s="137">
        <v>2017</v>
      </c>
      <c r="E66" s="125">
        <v>5.4999999999999997E-3</v>
      </c>
      <c r="F66" s="129"/>
      <c r="G66" s="130">
        <f>E66+1</f>
        <v>1.0055000000000001</v>
      </c>
      <c r="H66" s="129"/>
      <c r="I66" s="125">
        <v>2.52E-2</v>
      </c>
      <c r="J66" s="129"/>
      <c r="K66" s="130">
        <f>I66+1</f>
        <v>1.0251999999999999</v>
      </c>
      <c r="L66" s="129"/>
      <c r="M66" s="125">
        <v>9.0999999999999998E-2</v>
      </c>
      <c r="N66" s="129"/>
      <c r="O66" s="130">
        <f>M66+1</f>
        <v>1.091</v>
      </c>
      <c r="P66" s="129"/>
      <c r="Q66" s="125">
        <v>0.13830000000000076</v>
      </c>
      <c r="R66" s="129"/>
      <c r="S66" s="130">
        <f>Q66+1</f>
        <v>1.1383000000000008</v>
      </c>
      <c r="T66" s="129"/>
      <c r="U66" s="125">
        <v>0.16819999999999902</v>
      </c>
      <c r="V66" s="129"/>
      <c r="W66" s="130">
        <f>U66+1</f>
        <v>1.168199999999999</v>
      </c>
      <c r="X66" s="129"/>
      <c r="Y66" s="136">
        <v>0.28260000000000002</v>
      </c>
      <c r="Z66" s="129"/>
      <c r="AA66" s="130">
        <f t="shared" si="6"/>
        <v>1.2826</v>
      </c>
      <c r="AB66" s="129"/>
      <c r="AC66" s="125">
        <v>130.80000000000001</v>
      </c>
      <c r="AD66" s="129"/>
      <c r="AE66" s="133">
        <f>AC66/AC65-1</f>
        <v>1.8691588785046731E-2</v>
      </c>
      <c r="AF66" s="129"/>
      <c r="AG66" s="130">
        <f>AE66+1</f>
        <v>1.0186915887850467</v>
      </c>
      <c r="AH66" s="139"/>
      <c r="AI66" s="105"/>
      <c r="AJ66" s="105"/>
      <c r="AK66" s="105"/>
      <c r="AL66" s="105"/>
    </row>
    <row r="67" spans="3:41" s="138" customFormat="1" x14ac:dyDescent="0.3">
      <c r="C67" s="137">
        <v>2018</v>
      </c>
      <c r="E67" s="140">
        <v>1.38E-2</v>
      </c>
      <c r="F67" s="129"/>
      <c r="G67" s="130">
        <f>E67+1</f>
        <v>1.0138</v>
      </c>
      <c r="H67" s="129"/>
      <c r="I67" s="140">
        <v>1.41E-2</v>
      </c>
      <c r="J67" s="129"/>
      <c r="K67" s="130">
        <f t="shared" ref="K67:K69" si="13">I67+1</f>
        <v>1.0141</v>
      </c>
      <c r="L67" s="129"/>
      <c r="M67" s="140">
        <v>-8.8900000000000007E-2</v>
      </c>
      <c r="N67" s="129"/>
      <c r="O67" s="130">
        <f>M67+1</f>
        <v>0.91110000000000002</v>
      </c>
      <c r="P67" s="129"/>
      <c r="Q67" s="140">
        <v>4.2299999999999997E-2</v>
      </c>
      <c r="R67" s="129"/>
      <c r="S67" s="130">
        <f t="shared" ref="S67:S69" si="14">Q67+1</f>
        <v>1.0423</v>
      </c>
      <c r="T67" s="129"/>
      <c r="U67" s="140">
        <v>-6.0299999999999999E-2</v>
      </c>
      <c r="V67" s="129"/>
      <c r="W67" s="130">
        <f t="shared" ref="W67:W69" si="15">U67+1</f>
        <v>0.93969999999999998</v>
      </c>
      <c r="X67" s="129"/>
      <c r="Y67" s="136">
        <v>-6.8699999999999997E-2</v>
      </c>
      <c r="Z67" s="129"/>
      <c r="AA67" s="130">
        <f t="shared" si="6"/>
        <v>0.93130000000000002</v>
      </c>
      <c r="AB67" s="129"/>
      <c r="AC67" s="125">
        <v>133.4</v>
      </c>
      <c r="AD67" s="139"/>
      <c r="AE67" s="133">
        <f>AC67/AC66-1</f>
        <v>1.9877675840978437E-2</v>
      </c>
      <c r="AF67" s="139"/>
      <c r="AG67" s="130">
        <f>AE67+1</f>
        <v>1.0198776758409784</v>
      </c>
    </row>
    <row r="68" spans="3:41" s="138" customFormat="1" x14ac:dyDescent="0.3">
      <c r="C68" s="137">
        <v>2019</v>
      </c>
      <c r="E68" s="141">
        <v>1.61E-2</v>
      </c>
      <c r="F68" s="129"/>
      <c r="G68" s="130">
        <f>E68+1</f>
        <v>1.0161</v>
      </c>
      <c r="H68" s="129"/>
      <c r="I68" s="141">
        <v>6.8699999999999997E-2</v>
      </c>
      <c r="J68" s="129"/>
      <c r="K68" s="130">
        <f t="shared" si="13"/>
        <v>1.0687</v>
      </c>
      <c r="L68" s="129"/>
      <c r="M68" s="141">
        <v>0.2288</v>
      </c>
      <c r="N68" s="129"/>
      <c r="O68" s="130">
        <f t="shared" ref="O68:O69" si="16">M68+1</f>
        <v>1.2288000000000001</v>
      </c>
      <c r="P68" s="129"/>
      <c r="Q68" s="141">
        <v>0.24840000000000001</v>
      </c>
      <c r="R68" s="129"/>
      <c r="S68" s="130">
        <f t="shared" si="14"/>
        <v>1.2484</v>
      </c>
      <c r="T68" s="129"/>
      <c r="U68" s="141">
        <v>0.1585</v>
      </c>
      <c r="V68" s="129"/>
      <c r="W68" s="130">
        <f t="shared" si="15"/>
        <v>1.1585000000000001</v>
      </c>
      <c r="X68" s="129"/>
      <c r="Y68" s="136">
        <v>0.12429999999999999</v>
      </c>
      <c r="Z68" s="129"/>
      <c r="AA68" s="130">
        <f t="shared" si="6"/>
        <v>1.1243000000000001</v>
      </c>
      <c r="AB68" s="129"/>
      <c r="AC68" s="125">
        <v>136.4</v>
      </c>
      <c r="AD68" s="139"/>
      <c r="AE68" s="133">
        <f t="shared" ref="AE68:AE70" si="17">AC68/AC67-1</f>
        <v>2.2488755622188883E-2</v>
      </c>
      <c r="AF68" s="139"/>
      <c r="AG68" s="130">
        <f>AE68+1</f>
        <v>1.0224887556221889</v>
      </c>
    </row>
    <row r="69" spans="3:41" s="138" customFormat="1" x14ac:dyDescent="0.3">
      <c r="C69" s="137">
        <v>2020</v>
      </c>
      <c r="E69" s="141">
        <v>8.6E-3</v>
      </c>
      <c r="F69" s="129"/>
      <c r="G69" s="130">
        <f>E69+1</f>
        <v>1.0085999999999999</v>
      </c>
      <c r="H69" s="129"/>
      <c r="I69" s="141">
        <v>8.6800000000000002E-2</v>
      </c>
      <c r="J69" s="129"/>
      <c r="K69" s="130">
        <f t="shared" si="13"/>
        <v>1.0868</v>
      </c>
      <c r="L69" s="129"/>
      <c r="M69" s="141">
        <v>5.6000000000000001E-2</v>
      </c>
      <c r="N69" s="129"/>
      <c r="O69" s="130">
        <f t="shared" si="16"/>
        <v>1.056</v>
      </c>
      <c r="P69" s="129"/>
      <c r="Q69" s="141">
        <v>0.16320000000000001</v>
      </c>
      <c r="R69" s="129"/>
      <c r="S69" s="130">
        <f t="shared" si="14"/>
        <v>1.1632</v>
      </c>
      <c r="T69" s="129"/>
      <c r="U69" s="136">
        <v>5.9200000000000003E-2</v>
      </c>
      <c r="V69" s="129"/>
      <c r="W69" s="130">
        <f t="shared" si="15"/>
        <v>1.0591999999999999</v>
      </c>
      <c r="X69" s="129"/>
      <c r="Y69" s="136">
        <v>0.1623</v>
      </c>
      <c r="Z69" s="129"/>
      <c r="AA69" s="130">
        <f t="shared" si="6"/>
        <v>1.1623000000000001</v>
      </c>
      <c r="AB69" s="129"/>
      <c r="AC69" s="125">
        <v>137.4</v>
      </c>
      <c r="AD69" s="129"/>
      <c r="AE69" s="133">
        <f t="shared" si="17"/>
        <v>7.3313782991202281E-3</v>
      </c>
      <c r="AF69" s="139"/>
      <c r="AG69" s="130">
        <f>AE69+1</f>
        <v>1.0073313782991202</v>
      </c>
      <c r="AH69" s="139"/>
      <c r="AI69" s="133"/>
      <c r="AJ69" s="139"/>
      <c r="AK69" s="129"/>
      <c r="AN69" s="142"/>
    </row>
    <row r="70" spans="3:41" s="138" customFormat="1" x14ac:dyDescent="0.3">
      <c r="C70" s="137">
        <v>2021</v>
      </c>
      <c r="E70" s="141">
        <v>1.6999999999999999E-3</v>
      </c>
      <c r="F70" s="129"/>
      <c r="G70" s="130">
        <f>E70+1</f>
        <v>1.0017</v>
      </c>
      <c r="H70" s="129"/>
      <c r="I70" s="141">
        <v>-2.5399999999999999E-2</v>
      </c>
      <c r="J70" s="129"/>
      <c r="K70" s="130">
        <f t="shared" ref="K70" si="18">I70+1</f>
        <v>0.97460000000000002</v>
      </c>
      <c r="L70" s="129"/>
      <c r="M70" s="141">
        <v>0.25090000000000001</v>
      </c>
      <c r="N70" s="129"/>
      <c r="O70" s="130">
        <f t="shared" ref="O70:O71" si="19">M70+1</f>
        <v>1.2509000000000001</v>
      </c>
      <c r="P70" s="129"/>
      <c r="Q70" s="141">
        <v>0.27610000000000001</v>
      </c>
      <c r="R70" s="129"/>
      <c r="S70" s="130">
        <f t="shared" ref="S70" si="20">Q70+1</f>
        <v>1.2761</v>
      </c>
      <c r="T70" s="129"/>
      <c r="U70" s="136">
        <v>0.1032</v>
      </c>
      <c r="V70" s="129"/>
      <c r="W70" s="130">
        <f t="shared" ref="W70" si="21">U70+1</f>
        <v>1.1032</v>
      </c>
      <c r="X70" s="129"/>
      <c r="Y70" s="136">
        <v>-3.3700000000000001E-2</v>
      </c>
      <c r="Z70" s="129"/>
      <c r="AA70" s="130">
        <f t="shared" ref="AA70:AA71" si="22">Y70+1</f>
        <v>0.96630000000000005</v>
      </c>
      <c r="AB70" s="129"/>
      <c r="AC70" s="125">
        <v>144</v>
      </c>
      <c r="AD70" s="139"/>
      <c r="AE70" s="133">
        <f t="shared" si="17"/>
        <v>4.8034934497816595E-2</v>
      </c>
      <c r="AF70" s="139"/>
      <c r="AG70" s="130">
        <f>AE70+1</f>
        <v>1.0480349344978166</v>
      </c>
      <c r="AH70" s="139"/>
      <c r="AI70" s="133"/>
      <c r="AJ70" s="139"/>
      <c r="AK70" s="129"/>
      <c r="AN70" s="142"/>
    </row>
    <row r="71" spans="3:41" s="138" customFormat="1" x14ac:dyDescent="0.3">
      <c r="C71" s="137">
        <v>2022</v>
      </c>
      <c r="E71" s="141">
        <v>1.7999999999999999E-2</v>
      </c>
      <c r="F71" s="129"/>
      <c r="G71" s="130">
        <f t="shared" ref="G71" si="23">E71+1</f>
        <v>1.018</v>
      </c>
      <c r="H71" s="129"/>
      <c r="I71" s="141">
        <v>-0.1169</v>
      </c>
      <c r="J71" s="129"/>
      <c r="K71" s="130">
        <f>I71+1</f>
        <v>0.8831</v>
      </c>
      <c r="L71" s="129"/>
      <c r="M71" s="141">
        <v>-5.8400000000000001E-2</v>
      </c>
      <c r="N71" s="129"/>
      <c r="O71" s="130">
        <f t="shared" si="19"/>
        <v>0.94159999999999999</v>
      </c>
      <c r="P71" s="129"/>
      <c r="Q71" s="141">
        <v>-0.12189999999999999</v>
      </c>
      <c r="R71" s="129"/>
      <c r="S71" s="130">
        <f>Q71+1</f>
        <v>0.87809999999999999</v>
      </c>
      <c r="T71" s="129"/>
      <c r="U71" s="136">
        <v>-8.2299999999999998E-2</v>
      </c>
      <c r="V71" s="129"/>
      <c r="W71" s="130">
        <f>U71+1</f>
        <v>0.91769999999999996</v>
      </c>
      <c r="X71" s="129"/>
      <c r="Y71" s="136">
        <v>-0.14280000000000001</v>
      </c>
      <c r="Z71" s="143"/>
      <c r="AA71" s="130">
        <f t="shared" si="22"/>
        <v>0.85719999999999996</v>
      </c>
      <c r="AB71" s="129"/>
      <c r="AC71" s="144">
        <v>153.1</v>
      </c>
      <c r="AD71" s="145"/>
      <c r="AE71" s="146">
        <f>AC71/AC70-1</f>
        <v>6.3194444444444331E-2</v>
      </c>
      <c r="AF71" s="139"/>
      <c r="AG71" s="130">
        <f t="shared" ref="AG71" si="24">AE71+1</f>
        <v>1.0631944444444443</v>
      </c>
      <c r="AJ71" s="142"/>
      <c r="AO71" s="147">
        <f>(U71+Q71)/2</f>
        <v>-0.1021</v>
      </c>
    </row>
    <row r="72" spans="3:41" s="105" customFormat="1" ht="26" x14ac:dyDescent="0.3">
      <c r="C72" s="148" t="s">
        <v>135</v>
      </c>
      <c r="D72" s="149"/>
      <c r="E72" s="294">
        <f>GEOMEAN(G22:G71)-1</f>
        <v>5.6564073130800585E-2</v>
      </c>
      <c r="F72" s="295"/>
      <c r="G72" s="296"/>
      <c r="H72" s="150"/>
      <c r="I72" s="294">
        <f>GEOMEAN(K22:K71)-1</f>
        <v>7.3768764951936738E-2</v>
      </c>
      <c r="J72" s="295"/>
      <c r="K72" s="296"/>
      <c r="L72" s="150"/>
      <c r="M72" s="294">
        <f>GEOMEAN(O22:O71)-1</f>
        <v>8.9739796110891445E-2</v>
      </c>
      <c r="N72" s="295"/>
      <c r="O72" s="296"/>
      <c r="P72" s="150"/>
      <c r="Q72" s="294">
        <f>GEOMEAN(S22:S71)-1</f>
        <v>0.10980271854970591</v>
      </c>
      <c r="R72" s="295"/>
      <c r="S72" s="296"/>
      <c r="T72" s="150"/>
      <c r="U72" s="294">
        <f>GEOMEAN(W22:W71)-1</f>
        <v>8.8427215256264402E-2</v>
      </c>
      <c r="V72" s="295"/>
      <c r="W72" s="296"/>
      <c r="X72" s="151"/>
      <c r="Y72" s="294">
        <f>GEOMEAN(AA22:AA71)-1</f>
        <v>0.11154576911755054</v>
      </c>
      <c r="Z72" s="295"/>
      <c r="AA72" s="296"/>
      <c r="AB72" s="151"/>
      <c r="AC72" s="294">
        <f>GEOMEAN(AG22:AG71)-1</f>
        <v>3.9189005843627056E-2</v>
      </c>
      <c r="AD72" s="295"/>
      <c r="AE72" s="295"/>
      <c r="AF72" s="295"/>
      <c r="AG72" s="296"/>
    </row>
    <row r="73" spans="3:41" s="105" customFormat="1" ht="40.4" customHeight="1" x14ac:dyDescent="0.3">
      <c r="C73" s="148" t="s">
        <v>134</v>
      </c>
      <c r="D73" s="149"/>
      <c r="E73" s="309">
        <f>((1+E72)/(1+$AC$72)-1)</f>
        <v>1.6719833629367686E-2</v>
      </c>
      <c r="F73" s="310"/>
      <c r="G73" s="311"/>
      <c r="H73" s="152"/>
      <c r="I73" s="309">
        <f>((1+I72)/(1+$AC$72)-1)</f>
        <v>3.3275716846366654E-2</v>
      </c>
      <c r="J73" s="310"/>
      <c r="K73" s="311"/>
      <c r="L73" s="152"/>
      <c r="M73" s="309">
        <f>((1+M72)/(1+$AC$72)-1)</f>
        <v>4.8644462155588819E-2</v>
      </c>
      <c r="N73" s="310"/>
      <c r="O73" s="311"/>
      <c r="P73" s="153"/>
      <c r="Q73" s="294">
        <f>((1+Q72)/(1+$AC$72)-1)</f>
        <v>6.7950788844954868E-2</v>
      </c>
      <c r="R73" s="295"/>
      <c r="S73" s="296"/>
      <c r="T73" s="153"/>
      <c r="U73" s="294">
        <f>((1+U72)/(1+$AC$72)-1)</f>
        <v>4.7381380226078518E-2</v>
      </c>
      <c r="V73" s="295"/>
      <c r="W73" s="296"/>
      <c r="X73" s="154"/>
      <c r="Y73" s="294">
        <f>((1+Y72)/(1+$AC$72)-1)</f>
        <v>6.9628106982505322E-2</v>
      </c>
      <c r="Z73" s="295"/>
      <c r="AA73" s="296"/>
      <c r="AB73" s="155"/>
      <c r="AC73" s="315" t="s">
        <v>45</v>
      </c>
      <c r="AD73" s="316"/>
      <c r="AE73" s="316"/>
      <c r="AF73" s="316"/>
      <c r="AG73" s="317"/>
    </row>
    <row r="74" spans="3:41" s="105" customFormat="1" ht="56.25" customHeight="1" x14ac:dyDescent="0.3">
      <c r="C74" s="148" t="s">
        <v>136</v>
      </c>
      <c r="D74" s="149"/>
      <c r="E74" s="309">
        <f>(1+E73)*(1+'Résumé des taux'!$G$5)-1</f>
        <v>3.8172622118947341E-2</v>
      </c>
      <c r="F74" s="310"/>
      <c r="G74" s="311"/>
      <c r="H74" s="152"/>
      <c r="I74" s="309">
        <f>(1+I73)*(1+'Résumé des taux'!$G$5)-1</f>
        <v>5.5077834471824794E-2</v>
      </c>
      <c r="J74" s="310"/>
      <c r="K74" s="311"/>
      <c r="L74" s="152"/>
      <c r="M74" s="309">
        <f>(1+M73)*(1+'Résumé des taux'!$G$5)-1</f>
        <v>7.0770860307071581E-2</v>
      </c>
      <c r="N74" s="310"/>
      <c r="O74" s="311"/>
      <c r="P74" s="153"/>
      <c r="Q74" s="294">
        <f>(1+Q73)*(1+'Résumé des taux'!$G$5)-1</f>
        <v>9.048455048958326E-2</v>
      </c>
      <c r="R74" s="295"/>
      <c r="S74" s="296"/>
      <c r="T74" s="153"/>
      <c r="U74" s="294">
        <f>(1+U73)*(1+'Résumé des taux'!$G$5)-1</f>
        <v>6.9481127348848704E-2</v>
      </c>
      <c r="V74" s="295"/>
      <c r="W74" s="296"/>
      <c r="X74" s="154"/>
      <c r="Y74" s="294">
        <f>(1+Y73)*(1+'Résumé des taux'!$G$5)-1</f>
        <v>9.2197260039835971E-2</v>
      </c>
      <c r="Z74" s="295"/>
      <c r="AA74" s="296"/>
      <c r="AB74" s="155"/>
      <c r="AC74" s="315" t="s">
        <v>45</v>
      </c>
      <c r="AD74" s="316"/>
      <c r="AE74" s="316"/>
      <c r="AF74" s="316"/>
      <c r="AG74" s="317"/>
    </row>
    <row r="75" spans="3:41" s="105" customFormat="1" ht="33.75" customHeight="1" x14ac:dyDescent="0.3">
      <c r="C75" s="148" t="s">
        <v>137</v>
      </c>
      <c r="D75" s="149"/>
      <c r="E75" s="309">
        <f>STDEV(G22:G71)</f>
        <v>4.5613435944555317E-2</v>
      </c>
      <c r="F75" s="310"/>
      <c r="G75" s="311"/>
      <c r="H75" s="152"/>
      <c r="I75" s="309">
        <f>STDEV(K22:K71)</f>
        <v>8.0441851276160228E-2</v>
      </c>
      <c r="J75" s="310"/>
      <c r="K75" s="311"/>
      <c r="L75" s="152"/>
      <c r="M75" s="309">
        <f>STDEV(O22:O71)</f>
        <v>0.16518412866786106</v>
      </c>
      <c r="N75" s="310"/>
      <c r="O75" s="311"/>
      <c r="P75" s="153"/>
      <c r="Q75" s="309">
        <f>STDEV(S22:S71)</f>
        <v>0.17188477374157918</v>
      </c>
      <c r="R75" s="310"/>
      <c r="S75" s="311"/>
      <c r="T75" s="153"/>
      <c r="U75" s="309">
        <f>STDEV(W22:W71)</f>
        <v>0.20172223083977139</v>
      </c>
      <c r="V75" s="310"/>
      <c r="W75" s="311"/>
      <c r="X75" s="154"/>
      <c r="Y75" s="309">
        <f>STDEV(AA22:AA71)</f>
        <v>0.20967572178825683</v>
      </c>
      <c r="Z75" s="310"/>
      <c r="AA75" s="311"/>
      <c r="AB75" s="152"/>
      <c r="AC75" s="309">
        <f>STDEV(AE22:AE71)</f>
        <v>3.3026280833067218E-2</v>
      </c>
      <c r="AD75" s="310"/>
      <c r="AE75" s="310"/>
      <c r="AF75" s="310"/>
      <c r="AG75" s="311"/>
    </row>
    <row r="76" spans="3:41" s="105" customFormat="1" ht="31.5" customHeight="1" x14ac:dyDescent="0.3">
      <c r="C76" s="156" t="s">
        <v>41</v>
      </c>
      <c r="D76" s="96"/>
      <c r="E76" s="156"/>
      <c r="F76" s="156"/>
      <c r="G76" s="156"/>
      <c r="H76" s="96"/>
      <c r="I76" s="156"/>
      <c r="J76" s="156"/>
      <c r="K76" s="156"/>
      <c r="L76" s="96"/>
      <c r="M76" s="156"/>
      <c r="N76" s="156"/>
      <c r="O76" s="156"/>
      <c r="P76" s="96"/>
      <c r="Q76" s="156"/>
      <c r="R76" s="156"/>
      <c r="S76" s="156"/>
      <c r="T76" s="96"/>
      <c r="U76" s="156"/>
      <c r="V76" s="156"/>
      <c r="W76" s="156"/>
      <c r="X76" s="96"/>
      <c r="Y76" s="96"/>
      <c r="Z76" s="96"/>
      <c r="AA76" s="96"/>
      <c r="AB76" s="96"/>
      <c r="AC76" s="156"/>
      <c r="AD76" s="156"/>
      <c r="AE76" s="156"/>
      <c r="AF76" s="156"/>
      <c r="AG76" s="156"/>
    </row>
    <row r="77" spans="3:41" s="105" customFormat="1" x14ac:dyDescent="0.3">
      <c r="C77" s="157"/>
      <c r="E77" s="158"/>
      <c r="F77" s="158"/>
      <c r="G77" s="158"/>
      <c r="H77" s="158"/>
      <c r="I77" s="158"/>
      <c r="J77" s="158"/>
      <c r="K77" s="158"/>
      <c r="L77" s="158"/>
      <c r="M77" s="158"/>
      <c r="N77" s="158"/>
      <c r="O77" s="158"/>
      <c r="P77" s="159"/>
      <c r="Q77" s="159"/>
      <c r="R77" s="159"/>
      <c r="S77" s="159"/>
      <c r="T77" s="159"/>
      <c r="U77" s="160"/>
      <c r="V77" s="159"/>
      <c r="W77" s="159"/>
      <c r="X77" s="159"/>
      <c r="Y77" s="159"/>
      <c r="Z77" s="159"/>
      <c r="AA77" s="159"/>
      <c r="AB77" s="159"/>
      <c r="AC77" s="158"/>
      <c r="AD77" s="158"/>
      <c r="AE77" s="158"/>
      <c r="AF77" s="158"/>
      <c r="AG77" s="158"/>
    </row>
    <row r="78" spans="3:41" s="105" customFormat="1" x14ac:dyDescent="0.3">
      <c r="C78" s="157"/>
      <c r="E78" s="158"/>
      <c r="F78" s="158"/>
      <c r="G78" s="158"/>
      <c r="H78" s="158"/>
      <c r="I78" s="158"/>
      <c r="J78" s="158"/>
      <c r="K78" s="158"/>
      <c r="L78" s="158"/>
      <c r="M78" s="158"/>
      <c r="N78" s="158"/>
      <c r="O78" s="158"/>
      <c r="P78" s="159"/>
      <c r="Q78" s="159"/>
      <c r="R78" s="159"/>
      <c r="S78" s="159"/>
      <c r="T78" s="159"/>
      <c r="U78" s="160"/>
      <c r="V78" s="159"/>
      <c r="W78" s="159"/>
      <c r="X78" s="159"/>
      <c r="Y78" s="159"/>
      <c r="Z78" s="159"/>
      <c r="AA78" s="159"/>
      <c r="AB78" s="159"/>
      <c r="AC78" s="158"/>
      <c r="AD78" s="158"/>
      <c r="AE78" s="158"/>
      <c r="AF78" s="158"/>
      <c r="AG78" s="158"/>
    </row>
    <row r="79" spans="3:41" s="105" customFormat="1" x14ac:dyDescent="0.3">
      <c r="C79" s="157"/>
      <c r="E79" s="158"/>
      <c r="F79" s="158"/>
      <c r="G79" s="158"/>
      <c r="H79" s="158"/>
      <c r="I79" s="158"/>
      <c r="J79" s="158"/>
      <c r="K79" s="158"/>
      <c r="L79" s="158"/>
      <c r="M79" s="158"/>
      <c r="N79" s="158"/>
      <c r="O79" s="158"/>
      <c r="P79" s="159"/>
      <c r="Q79" s="159"/>
      <c r="R79" s="159"/>
      <c r="S79" s="159"/>
      <c r="T79" s="159"/>
      <c r="U79" s="160"/>
      <c r="V79" s="159"/>
      <c r="W79" s="159"/>
      <c r="X79" s="159"/>
      <c r="Y79" s="159"/>
      <c r="Z79" s="159"/>
      <c r="AA79" s="159"/>
      <c r="AB79" s="158"/>
      <c r="AC79" s="158"/>
      <c r="AD79" s="158"/>
      <c r="AE79" s="158"/>
      <c r="AF79" s="158"/>
      <c r="AG79" s="158"/>
    </row>
    <row r="80" spans="3:41" s="105" customFormat="1" ht="18.5" x14ac:dyDescent="0.45">
      <c r="C80" s="232" t="s">
        <v>42</v>
      </c>
      <c r="D80" s="232"/>
      <c r="E80" s="232"/>
      <c r="F80" s="232"/>
      <c r="G80" s="232"/>
      <c r="H80" s="232"/>
      <c r="I80" s="232"/>
      <c r="J80" s="232"/>
      <c r="K80" s="232"/>
      <c r="L80" s="232"/>
      <c r="M80" s="232"/>
      <c r="N80" s="232"/>
      <c r="O80" s="232"/>
      <c r="P80" s="232"/>
      <c r="Q80" s="232"/>
      <c r="R80" s="232"/>
      <c r="S80" s="232"/>
      <c r="T80" s="232"/>
      <c r="U80" s="232"/>
      <c r="V80" s="232"/>
      <c r="W80" s="232"/>
      <c r="X80" s="232"/>
      <c r="Y80" s="232"/>
      <c r="Z80" s="232"/>
      <c r="AA80" s="232"/>
      <c r="AB80" s="232"/>
      <c r="AC80" s="232"/>
      <c r="AD80" s="232"/>
      <c r="AE80" s="232"/>
      <c r="AF80" s="232"/>
      <c r="AG80" s="232"/>
    </row>
    <row r="81" spans="3:38" s="105" customFormat="1" x14ac:dyDescent="0.3">
      <c r="C81" s="97"/>
      <c r="D81" s="96"/>
      <c r="E81" s="97"/>
      <c r="F81" s="97"/>
      <c r="G81" s="97"/>
      <c r="H81" s="97"/>
      <c r="I81" s="97"/>
      <c r="J81" s="97"/>
      <c r="K81" s="97"/>
      <c r="L81" s="97"/>
      <c r="M81" s="97"/>
      <c r="N81" s="97"/>
      <c r="O81" s="97"/>
      <c r="P81" s="106"/>
      <c r="Q81" s="106"/>
      <c r="R81" s="106"/>
      <c r="S81" s="106"/>
      <c r="T81" s="106"/>
      <c r="U81" s="129"/>
      <c r="V81" s="106"/>
      <c r="W81" s="106"/>
      <c r="X81" s="106"/>
      <c r="Y81" s="106"/>
      <c r="Z81" s="106"/>
      <c r="AA81" s="106"/>
      <c r="AB81" s="106"/>
      <c r="AC81" s="97"/>
      <c r="AD81" s="96"/>
      <c r="AE81" s="96"/>
      <c r="AF81" s="96"/>
      <c r="AG81" s="96"/>
    </row>
    <row r="82" spans="3:38" s="105" customFormat="1" ht="36.75" customHeight="1" x14ac:dyDescent="0.3">
      <c r="C82" s="97"/>
      <c r="D82" s="96"/>
      <c r="E82" s="297" t="s">
        <v>35</v>
      </c>
      <c r="F82" s="298"/>
      <c r="G82" s="299"/>
      <c r="H82" s="97"/>
      <c r="I82" s="297" t="s">
        <v>26</v>
      </c>
      <c r="J82" s="298"/>
      <c r="K82" s="299"/>
      <c r="L82" s="97"/>
      <c r="M82" s="297" t="s">
        <v>27</v>
      </c>
      <c r="N82" s="298"/>
      <c r="O82" s="299"/>
      <c r="P82" s="106"/>
      <c r="Q82" s="300" t="s">
        <v>57</v>
      </c>
      <c r="R82" s="301"/>
      <c r="S82" s="302"/>
      <c r="T82" s="106"/>
      <c r="U82" s="300" t="s">
        <v>55</v>
      </c>
      <c r="V82" s="301"/>
      <c r="W82" s="302"/>
      <c r="X82" s="161"/>
      <c r="Y82" s="306" t="s">
        <v>93</v>
      </c>
      <c r="Z82" s="307"/>
      <c r="AA82" s="308"/>
      <c r="AB82" s="110"/>
      <c r="AC82" s="297" t="s">
        <v>0</v>
      </c>
      <c r="AD82" s="298"/>
      <c r="AE82" s="298"/>
      <c r="AF82" s="298"/>
      <c r="AG82" s="299"/>
      <c r="AI82" s="96"/>
      <c r="AJ82" s="96"/>
      <c r="AK82" s="96"/>
      <c r="AL82" s="96"/>
    </row>
    <row r="83" spans="3:38" ht="23.25" customHeight="1" x14ac:dyDescent="0.3">
      <c r="C83" s="222" t="s">
        <v>1</v>
      </c>
      <c r="D83" s="108"/>
      <c r="E83" s="312" t="s">
        <v>109</v>
      </c>
      <c r="F83" s="313"/>
      <c r="G83" s="314"/>
      <c r="H83" s="108"/>
      <c r="I83" s="312" t="s">
        <v>110</v>
      </c>
      <c r="J83" s="313"/>
      <c r="K83" s="314"/>
      <c r="L83" s="108"/>
      <c r="M83" s="312" t="s">
        <v>36</v>
      </c>
      <c r="N83" s="313"/>
      <c r="O83" s="314"/>
      <c r="Q83" s="303" t="s">
        <v>58</v>
      </c>
      <c r="R83" s="304"/>
      <c r="S83" s="305"/>
      <c r="T83" s="110"/>
      <c r="U83" s="303" t="s">
        <v>56</v>
      </c>
      <c r="V83" s="304"/>
      <c r="W83" s="305"/>
      <c r="X83" s="162"/>
      <c r="Y83" s="303" t="s">
        <v>94</v>
      </c>
      <c r="Z83" s="304"/>
      <c r="AA83" s="305"/>
      <c r="AC83" s="312" t="s">
        <v>37</v>
      </c>
      <c r="AD83" s="313"/>
      <c r="AE83" s="313"/>
      <c r="AF83" s="313"/>
      <c r="AG83" s="314"/>
    </row>
    <row r="84" spans="3:38" ht="27.65" customHeight="1" thickBot="1" x14ac:dyDescent="0.35">
      <c r="C84" s="111"/>
      <c r="E84" s="163" t="s">
        <v>43</v>
      </c>
      <c r="G84" s="164" t="s">
        <v>44</v>
      </c>
      <c r="I84" s="163" t="s">
        <v>43</v>
      </c>
      <c r="K84" s="164" t="s">
        <v>44</v>
      </c>
      <c r="M84" s="163" t="s">
        <v>43</v>
      </c>
      <c r="O84" s="164" t="s">
        <v>44</v>
      </c>
      <c r="Q84" s="165" t="s">
        <v>43</v>
      </c>
      <c r="S84" s="166" t="s">
        <v>44</v>
      </c>
      <c r="U84" s="167" t="s">
        <v>43</v>
      </c>
      <c r="W84" s="166" t="s">
        <v>44</v>
      </c>
      <c r="Y84" s="167" t="s">
        <v>43</v>
      </c>
      <c r="AA84" s="166" t="s">
        <v>44</v>
      </c>
      <c r="AB84" s="168"/>
      <c r="AC84" s="163" t="s">
        <v>43</v>
      </c>
      <c r="AD84" s="97"/>
      <c r="AE84" s="97"/>
      <c r="AF84" s="169"/>
      <c r="AG84" s="164" t="s">
        <v>44</v>
      </c>
    </row>
    <row r="85" spans="3:38" x14ac:dyDescent="0.3">
      <c r="C85" s="170" t="s">
        <v>2</v>
      </c>
      <c r="E85" s="171">
        <f t="shared" ref="E85:E96" si="25">GEOMEAN(G10:G59)-1</f>
        <v>6.5678858543882779E-2</v>
      </c>
      <c r="F85" s="172"/>
      <c r="G85" s="171">
        <f t="shared" ref="G85:G96" si="26">STDEV(E10:E59)</f>
        <v>3.8797005230784734E-2</v>
      </c>
      <c r="H85" s="172"/>
      <c r="I85" s="171">
        <f t="shared" ref="I85:I96" si="27">GEOMEAN(K10:K59)-1</f>
        <v>8.0168104492055248E-2</v>
      </c>
      <c r="J85" s="172"/>
      <c r="K85" s="171">
        <f t="shared" ref="K85:K96" si="28">STDEV(I10:I59)</f>
        <v>7.749767289132295E-2</v>
      </c>
      <c r="L85" s="172"/>
      <c r="M85" s="171">
        <f t="shared" ref="M85:M96" si="29">GEOMEAN(O10:O59)-1</f>
        <v>0.10053067278605021</v>
      </c>
      <c r="N85" s="173"/>
      <c r="O85" s="174">
        <f t="shared" ref="O85:O96" si="30">STDEV(M10:M59)</f>
        <v>0.16685342722954799</v>
      </c>
      <c r="Q85" s="175">
        <f t="shared" ref="Q85:Q96" si="31">GEOMEAN(S10:S59)-1</f>
        <v>9.7450073199678577E-2</v>
      </c>
      <c r="R85" s="176"/>
      <c r="S85" s="175">
        <f t="shared" ref="S85:S96" si="32">STDEV(Q10:Q59)</f>
        <v>0.17144786511422161</v>
      </c>
      <c r="T85" s="168"/>
      <c r="U85" s="175">
        <f t="shared" ref="U85:U96" si="33">GEOMEAN(W10:W59)-1</f>
        <v>9.6612130839786037E-2</v>
      </c>
      <c r="V85" s="168"/>
      <c r="W85" s="175">
        <f t="shared" ref="W85:W96" si="34">STDEV(U10:U59)</f>
        <v>0.21346388757814944</v>
      </c>
      <c r="X85" s="177"/>
      <c r="Y85" s="178">
        <f t="shared" ref="Y85:Y96" si="35">GEOMEAN(AA10:AA59)-1</f>
        <v>0.1328887657926443</v>
      </c>
      <c r="Z85" s="179"/>
      <c r="AA85" s="178">
        <f t="shared" ref="AA85:AA96" si="36">STDEV(Y10:Y59)</f>
        <v>0.21578814450157102</v>
      </c>
      <c r="AB85" s="168"/>
      <c r="AC85" s="174">
        <f t="shared" ref="AC85:AC96" si="37">GEOMEAN(AG10:AG59)-1</f>
        <v>4.1076789898313537E-2</v>
      </c>
      <c r="AD85" s="180"/>
      <c r="AE85" s="180"/>
      <c r="AF85" s="180"/>
      <c r="AG85" s="181">
        <f t="shared" ref="AG85:AG92" si="38">STDEV(AE10:AE59)</f>
        <v>3.2217245305017884E-2</v>
      </c>
    </row>
    <row r="86" spans="3:38" x14ac:dyDescent="0.3">
      <c r="C86" s="170" t="s">
        <v>3</v>
      </c>
      <c r="E86" s="182">
        <f t="shared" si="25"/>
        <v>6.5283516473232606E-2</v>
      </c>
      <c r="F86" s="172"/>
      <c r="G86" s="182">
        <f t="shared" si="26"/>
        <v>3.9258954312340916E-2</v>
      </c>
      <c r="H86" s="172"/>
      <c r="I86" s="182">
        <f t="shared" si="27"/>
        <v>8.026929862011567E-2</v>
      </c>
      <c r="J86" s="172"/>
      <c r="K86" s="182">
        <f t="shared" si="28"/>
        <v>7.7512921751840047E-2</v>
      </c>
      <c r="L86" s="172"/>
      <c r="M86" s="182">
        <f t="shared" si="29"/>
        <v>9.2320840624105838E-2</v>
      </c>
      <c r="N86" s="173"/>
      <c r="O86" s="182">
        <f t="shared" si="30"/>
        <v>0.16631285964808018</v>
      </c>
      <c r="Q86" s="178">
        <f t="shared" si="31"/>
        <v>9.1941613377160891E-2</v>
      </c>
      <c r="R86" s="176"/>
      <c r="S86" s="178">
        <f t="shared" si="32"/>
        <v>0.168279712807516</v>
      </c>
      <c r="T86" s="168"/>
      <c r="U86" s="178">
        <f t="shared" si="33"/>
        <v>9.201943896030107E-2</v>
      </c>
      <c r="V86" s="168"/>
      <c r="W86" s="178">
        <f t="shared" si="34"/>
        <v>0.21346899999690711</v>
      </c>
      <c r="X86" s="177"/>
      <c r="Y86" s="178">
        <f t="shared" si="35"/>
        <v>0.12558724720641767</v>
      </c>
      <c r="Z86" s="179"/>
      <c r="AA86" s="178">
        <f t="shared" si="36"/>
        <v>0.21840154443900814</v>
      </c>
      <c r="AB86" s="168"/>
      <c r="AC86" s="182">
        <f t="shared" si="37"/>
        <v>4.1549935368856206E-2</v>
      </c>
      <c r="AD86" s="180"/>
      <c r="AE86" s="180"/>
      <c r="AF86" s="180"/>
      <c r="AG86" s="183">
        <f t="shared" si="38"/>
        <v>3.1773212701569686E-2</v>
      </c>
    </row>
    <row r="87" spans="3:38" x14ac:dyDescent="0.3">
      <c r="C87" s="170" t="s">
        <v>4</v>
      </c>
      <c r="E87" s="182">
        <f t="shared" si="25"/>
        <v>6.4618204741206275E-2</v>
      </c>
      <c r="F87" s="172"/>
      <c r="G87" s="182">
        <f t="shared" si="26"/>
        <v>3.9912153991409106E-2</v>
      </c>
      <c r="H87" s="172"/>
      <c r="I87" s="182">
        <f t="shared" si="27"/>
        <v>7.9972424323092817E-2</v>
      </c>
      <c r="J87" s="172"/>
      <c r="K87" s="182">
        <f t="shared" si="28"/>
        <v>7.7662159507832132E-2</v>
      </c>
      <c r="L87" s="172"/>
      <c r="M87" s="182">
        <f t="shared" si="29"/>
        <v>9.5449775242959278E-2</v>
      </c>
      <c r="N87" s="173"/>
      <c r="O87" s="182">
        <f t="shared" si="30"/>
        <v>0.16443835212825203</v>
      </c>
      <c r="P87" s="176"/>
      <c r="Q87" s="178">
        <f t="shared" si="31"/>
        <v>9.6007463485556777E-2</v>
      </c>
      <c r="R87" s="176"/>
      <c r="S87" s="178">
        <f t="shared" si="32"/>
        <v>0.16666702182678003</v>
      </c>
      <c r="T87" s="168"/>
      <c r="U87" s="178">
        <f t="shared" si="33"/>
        <v>9.3141507910313281E-2</v>
      </c>
      <c r="V87" s="168"/>
      <c r="W87" s="178">
        <f t="shared" si="34"/>
        <v>0.21124794906918617</v>
      </c>
      <c r="X87" s="177"/>
      <c r="Y87" s="178">
        <f t="shared" si="35"/>
        <v>0.12621464082448197</v>
      </c>
      <c r="Z87" s="179"/>
      <c r="AA87" s="178">
        <f t="shared" si="36"/>
        <v>0.21606971078268539</v>
      </c>
      <c r="AB87" s="168"/>
      <c r="AC87" s="182">
        <f t="shared" si="37"/>
        <v>4.1328255511327239E-2</v>
      </c>
      <c r="AD87" s="180"/>
      <c r="AE87" s="180"/>
      <c r="AF87" s="180"/>
      <c r="AG87" s="183">
        <f t="shared" si="38"/>
        <v>3.1967981094046125E-2</v>
      </c>
    </row>
    <row r="88" spans="3:38" x14ac:dyDescent="0.3">
      <c r="C88" s="170" t="s">
        <v>5</v>
      </c>
      <c r="E88" s="182">
        <f t="shared" si="25"/>
        <v>6.4072233377000742E-2</v>
      </c>
      <c r="F88" s="172"/>
      <c r="G88" s="182">
        <f t="shared" si="26"/>
        <v>4.0469858230457262E-2</v>
      </c>
      <c r="H88" s="172"/>
      <c r="I88" s="182">
        <f t="shared" si="27"/>
        <v>7.8747412955343821E-2</v>
      </c>
      <c r="J88" s="172"/>
      <c r="K88" s="182">
        <f t="shared" si="28"/>
        <v>7.8642607244404306E-2</v>
      </c>
      <c r="L88" s="172"/>
      <c r="M88" s="182">
        <f t="shared" si="29"/>
        <v>9.4949351074343769E-2</v>
      </c>
      <c r="N88" s="173"/>
      <c r="O88" s="182">
        <f t="shared" si="30"/>
        <v>0.16432498375810148</v>
      </c>
      <c r="P88" s="176"/>
      <c r="Q88" s="178">
        <f t="shared" si="31"/>
        <v>9.9038964906325022E-2</v>
      </c>
      <c r="R88" s="176"/>
      <c r="S88" s="178">
        <f t="shared" si="32"/>
        <v>0.17130883339540609</v>
      </c>
      <c r="T88" s="168"/>
      <c r="U88" s="178">
        <f t="shared" si="33"/>
        <v>9.7189685236872991E-2</v>
      </c>
      <c r="V88" s="168"/>
      <c r="W88" s="178">
        <f t="shared" si="34"/>
        <v>0.2109360929763105</v>
      </c>
      <c r="X88" s="177"/>
      <c r="Y88" s="178">
        <f t="shared" si="35"/>
        <v>0.12437020142913524</v>
      </c>
      <c r="Z88" s="179"/>
      <c r="AA88" s="178">
        <f t="shared" si="36"/>
        <v>0.21436096562911533</v>
      </c>
      <c r="AB88" s="168"/>
      <c r="AC88" s="182">
        <f t="shared" si="37"/>
        <v>4.1197553953163046E-2</v>
      </c>
      <c r="AD88" s="180"/>
      <c r="AE88" s="180"/>
      <c r="AF88" s="180"/>
      <c r="AG88" s="183">
        <f t="shared" si="38"/>
        <v>3.2074295252828046E-2</v>
      </c>
    </row>
    <row r="89" spans="3:38" x14ac:dyDescent="0.3">
      <c r="C89" s="170" t="s">
        <v>6</v>
      </c>
      <c r="E89" s="182">
        <f t="shared" si="25"/>
        <v>6.3473612691158143E-2</v>
      </c>
      <c r="F89" s="172"/>
      <c r="G89" s="182">
        <f t="shared" si="26"/>
        <v>4.1061281220940875E-2</v>
      </c>
      <c r="H89" s="172"/>
      <c r="I89" s="182">
        <f t="shared" si="27"/>
        <v>7.9275341578429748E-2</v>
      </c>
      <c r="J89" s="172"/>
      <c r="K89" s="182">
        <f t="shared" si="28"/>
        <v>7.8595130624440221E-2</v>
      </c>
      <c r="L89" s="172"/>
      <c r="M89" s="182">
        <f t="shared" si="29"/>
        <v>9.2186926164421701E-2</v>
      </c>
      <c r="N89" s="173"/>
      <c r="O89" s="182">
        <f t="shared" si="30"/>
        <v>0.16295741068833772</v>
      </c>
      <c r="P89" s="176"/>
      <c r="Q89" s="178">
        <f t="shared" si="31"/>
        <v>0.10052773889531763</v>
      </c>
      <c r="R89" s="176"/>
      <c r="S89" s="178">
        <f t="shared" si="32"/>
        <v>0.17213248532455888</v>
      </c>
      <c r="T89" s="168"/>
      <c r="U89" s="178">
        <f t="shared" si="33"/>
        <v>9.5945969375834883E-2</v>
      </c>
      <c r="V89" s="168"/>
      <c r="W89" s="178">
        <f t="shared" si="34"/>
        <v>0.20907729954608412</v>
      </c>
      <c r="X89" s="177"/>
      <c r="Y89" s="178">
        <f t="shared" si="35"/>
        <v>0.12317836371336077</v>
      </c>
      <c r="Z89" s="179"/>
      <c r="AA89" s="178">
        <f t="shared" si="36"/>
        <v>0.21245327668611369</v>
      </c>
      <c r="AB89" s="168"/>
      <c r="AC89" s="182">
        <f t="shared" si="37"/>
        <v>4.1121044916768934E-2</v>
      </c>
      <c r="AD89" s="180"/>
      <c r="AE89" s="180"/>
      <c r="AF89" s="180"/>
      <c r="AG89" s="183">
        <f t="shared" si="38"/>
        <v>3.2133880390293725E-2</v>
      </c>
    </row>
    <row r="90" spans="3:38" x14ac:dyDescent="0.3">
      <c r="C90" s="170" t="s">
        <v>7</v>
      </c>
      <c r="E90" s="182">
        <f t="shared" si="25"/>
        <v>6.2788816470260356E-2</v>
      </c>
      <c r="F90" s="172"/>
      <c r="G90" s="182">
        <f t="shared" si="26"/>
        <v>4.1729285694313861E-2</v>
      </c>
      <c r="H90" s="172"/>
      <c r="I90" s="182">
        <f t="shared" si="27"/>
        <v>8.0011981461487247E-2</v>
      </c>
      <c r="J90" s="172"/>
      <c r="K90" s="182">
        <f t="shared" si="28"/>
        <v>7.8011632656032448E-2</v>
      </c>
      <c r="L90" s="172"/>
      <c r="M90" s="182">
        <f t="shared" si="29"/>
        <v>8.888157829863097E-2</v>
      </c>
      <c r="N90" s="173"/>
      <c r="O90" s="182">
        <f t="shared" si="30"/>
        <v>0.16503777965065411</v>
      </c>
      <c r="P90" s="176"/>
      <c r="Q90" s="178">
        <f t="shared" si="31"/>
        <v>0.10223978711327275</v>
      </c>
      <c r="R90" s="176"/>
      <c r="S90" s="178">
        <f t="shared" si="32"/>
        <v>0.17272888191287328</v>
      </c>
      <c r="T90" s="168"/>
      <c r="U90" s="178">
        <f t="shared" si="33"/>
        <v>9.8129549571039698E-2</v>
      </c>
      <c r="V90" s="168"/>
      <c r="W90" s="178">
        <f t="shared" si="34"/>
        <v>0.20926573718715355</v>
      </c>
      <c r="X90" s="177"/>
      <c r="Y90" s="178">
        <f t="shared" si="35"/>
        <v>0.12178334749317266</v>
      </c>
      <c r="Z90" s="179"/>
      <c r="AA90" s="178">
        <f t="shared" si="36"/>
        <v>0.21301532670032791</v>
      </c>
      <c r="AB90" s="168"/>
      <c r="AC90" s="182">
        <f t="shared" si="37"/>
        <v>4.0835001315563835E-2</v>
      </c>
      <c r="AD90" s="180"/>
      <c r="AE90" s="180"/>
      <c r="AF90" s="180"/>
      <c r="AG90" s="183">
        <f t="shared" si="38"/>
        <v>3.2297394289710152E-2</v>
      </c>
    </row>
    <row r="91" spans="3:38" x14ac:dyDescent="0.3">
      <c r="C91" s="170" t="s">
        <v>54</v>
      </c>
      <c r="D91" s="184"/>
      <c r="E91" s="182">
        <f t="shared" si="25"/>
        <v>6.185338458812395E-2</v>
      </c>
      <c r="F91" s="185"/>
      <c r="G91" s="182">
        <f t="shared" si="26"/>
        <v>4.2505405170351993E-2</v>
      </c>
      <c r="H91" s="185"/>
      <c r="I91" s="182">
        <f t="shared" si="27"/>
        <v>8.0596774417719397E-2</v>
      </c>
      <c r="J91" s="185"/>
      <c r="K91" s="182">
        <f t="shared" si="28"/>
        <v>7.7442042166505159E-2</v>
      </c>
      <c r="L91" s="185"/>
      <c r="M91" s="182">
        <f t="shared" si="29"/>
        <v>9.4658576194769806E-2</v>
      </c>
      <c r="N91" s="186"/>
      <c r="O91" s="182">
        <f t="shared" si="30"/>
        <v>0.16383276932126925</v>
      </c>
      <c r="P91" s="187"/>
      <c r="Q91" s="178">
        <f t="shared" si="31"/>
        <v>0.10614508531907751</v>
      </c>
      <c r="R91" s="187"/>
      <c r="S91" s="178">
        <f t="shared" si="32"/>
        <v>0.1701347711430303</v>
      </c>
      <c r="T91" s="179"/>
      <c r="U91" s="178">
        <f t="shared" si="33"/>
        <v>9.895062897667084E-2</v>
      </c>
      <c r="V91" s="179"/>
      <c r="W91" s="178">
        <f t="shared" si="34"/>
        <v>0.2087058678186624</v>
      </c>
      <c r="X91" s="187"/>
      <c r="Y91" s="178">
        <f t="shared" si="35"/>
        <v>0.12456617217218691</v>
      </c>
      <c r="Z91" s="179"/>
      <c r="AA91" s="178">
        <f t="shared" si="36"/>
        <v>0.21142293936941045</v>
      </c>
      <c r="AB91" s="137"/>
      <c r="AC91" s="182">
        <f t="shared" si="37"/>
        <v>4.0427529807208984E-2</v>
      </c>
      <c r="AD91" s="188"/>
      <c r="AE91" s="180"/>
      <c r="AF91" s="189"/>
      <c r="AG91" s="183">
        <f t="shared" si="38"/>
        <v>3.2500414200700815E-2</v>
      </c>
      <c r="AI91" s="190"/>
      <c r="AJ91" s="190"/>
      <c r="AK91" s="168"/>
      <c r="AL91" s="138"/>
    </row>
    <row r="92" spans="3:38" s="138" customFormat="1" x14ac:dyDescent="0.3">
      <c r="C92" s="191" t="s">
        <v>59</v>
      </c>
      <c r="D92" s="192"/>
      <c r="E92" s="178">
        <f t="shared" si="25"/>
        <v>6.1016494766501728E-2</v>
      </c>
      <c r="F92" s="187"/>
      <c r="G92" s="178">
        <f t="shared" si="26"/>
        <v>4.3209141984739997E-2</v>
      </c>
      <c r="H92" s="187"/>
      <c r="I92" s="178">
        <f t="shared" si="27"/>
        <v>8.1239782665277982E-2</v>
      </c>
      <c r="J92" s="187"/>
      <c r="K92" s="178">
        <f t="shared" si="28"/>
        <v>7.6859230323013658E-2</v>
      </c>
      <c r="L92" s="187"/>
      <c r="M92" s="178">
        <f t="shared" si="29"/>
        <v>9.2926705073516969E-2</v>
      </c>
      <c r="N92" s="179"/>
      <c r="O92" s="178">
        <f t="shared" si="30"/>
        <v>0.16350252682263489</v>
      </c>
      <c r="P92" s="187"/>
      <c r="Q92" s="178">
        <f t="shared" si="31"/>
        <v>0.10433145787162257</v>
      </c>
      <c r="R92" s="187"/>
      <c r="S92" s="193">
        <f t="shared" si="32"/>
        <v>0.16933302630015451</v>
      </c>
      <c r="T92" s="179"/>
      <c r="U92" s="178">
        <f t="shared" si="33"/>
        <v>9.8528023795630748E-2</v>
      </c>
      <c r="V92" s="179"/>
      <c r="W92" s="178">
        <f t="shared" si="34"/>
        <v>0.20856850707647467</v>
      </c>
      <c r="X92" s="187"/>
      <c r="Y92" s="193">
        <f t="shared" si="35"/>
        <v>0.12606655170712067</v>
      </c>
      <c r="Z92" s="179"/>
      <c r="AA92" s="193">
        <f t="shared" si="36"/>
        <v>0.21218726383508896</v>
      </c>
      <c r="AB92" s="179"/>
      <c r="AC92" s="178">
        <f t="shared" si="37"/>
        <v>4.0005888844949489E-2</v>
      </c>
      <c r="AD92" s="194"/>
      <c r="AE92" s="176"/>
      <c r="AF92" s="195"/>
      <c r="AG92" s="178">
        <f t="shared" si="38"/>
        <v>3.2651788447418291E-2</v>
      </c>
      <c r="AH92" s="190"/>
      <c r="AI92" s="190"/>
      <c r="AJ92" s="190"/>
      <c r="AK92" s="168"/>
    </row>
    <row r="93" spans="3:38" s="138" customFormat="1" x14ac:dyDescent="0.3">
      <c r="C93" s="196" t="s">
        <v>69</v>
      </c>
      <c r="D93" s="192"/>
      <c r="E93" s="193">
        <f t="shared" si="25"/>
        <v>5.9982670791891346E-2</v>
      </c>
      <c r="F93" s="187"/>
      <c r="G93" s="193">
        <f t="shared" si="26"/>
        <v>4.3737775381798898E-2</v>
      </c>
      <c r="H93" s="187"/>
      <c r="I93" s="193">
        <f t="shared" si="27"/>
        <v>8.1084220968495213E-2</v>
      </c>
      <c r="J93" s="187"/>
      <c r="K93" s="193">
        <f t="shared" si="28"/>
        <v>7.6987395808346196E-2</v>
      </c>
      <c r="L93" s="187"/>
      <c r="M93" s="193">
        <f t="shared" si="29"/>
        <v>8.6484490461794516E-2</v>
      </c>
      <c r="N93" s="187"/>
      <c r="O93" s="193">
        <f t="shared" si="30"/>
        <v>0.1648529090094871</v>
      </c>
      <c r="P93" s="187"/>
      <c r="Q93" s="193">
        <f t="shared" si="31"/>
        <v>0.10309006161573331</v>
      </c>
      <c r="R93" s="187"/>
      <c r="S93" s="193">
        <f t="shared" si="32"/>
        <v>0.16965561353417763</v>
      </c>
      <c r="T93" s="179"/>
      <c r="U93" s="193">
        <f t="shared" si="33"/>
        <v>9.2550319556079952E-2</v>
      </c>
      <c r="V93" s="187"/>
      <c r="W93" s="193">
        <f t="shared" si="34"/>
        <v>0.20935682426286975</v>
      </c>
      <c r="X93" s="187"/>
      <c r="Y93" s="193">
        <f t="shared" si="35"/>
        <v>0.1195752204137015</v>
      </c>
      <c r="Z93" s="187"/>
      <c r="AA93" s="193">
        <f t="shared" si="36"/>
        <v>0.21385215562557525</v>
      </c>
      <c r="AB93" s="179"/>
      <c r="AC93" s="193">
        <f t="shared" si="37"/>
        <v>3.9530155056938243E-2</v>
      </c>
      <c r="AD93" s="197"/>
      <c r="AE93" s="190"/>
      <c r="AF93" s="198"/>
      <c r="AG93" s="178">
        <f t="shared" ref="AG93:AG95" si="39">STDEV(AE18:AE67)</f>
        <v>3.277814483733546E-2</v>
      </c>
    </row>
    <row r="94" spans="3:38" s="138" customFormat="1" x14ac:dyDescent="0.3">
      <c r="C94" s="196" t="s">
        <v>78</v>
      </c>
      <c r="D94" s="192"/>
      <c r="E94" s="193">
        <f t="shared" si="25"/>
        <v>5.8870636474837701E-2</v>
      </c>
      <c r="F94" s="187"/>
      <c r="G94" s="193">
        <f t="shared" si="26"/>
        <v>4.4165577051481178E-2</v>
      </c>
      <c r="H94" s="187"/>
      <c r="I94" s="193">
        <f t="shared" si="27"/>
        <v>8.3150167077829629E-2</v>
      </c>
      <c r="J94" s="187"/>
      <c r="K94" s="193">
        <f t="shared" si="28"/>
        <v>7.5303091245966042E-2</v>
      </c>
      <c r="L94" s="187"/>
      <c r="M94" s="193">
        <f t="shared" si="29"/>
        <v>9.1148075433201026E-2</v>
      </c>
      <c r="N94" s="187"/>
      <c r="O94" s="193">
        <f t="shared" si="30"/>
        <v>0.16510716337451806</v>
      </c>
      <c r="P94" s="187"/>
      <c r="Q94" s="193">
        <f t="shared" si="31"/>
        <v>0.10992363784807635</v>
      </c>
      <c r="R94" s="187"/>
      <c r="S94" s="193">
        <f t="shared" si="32"/>
        <v>0.16817203386305438</v>
      </c>
      <c r="T94" s="179"/>
      <c r="U94" s="193">
        <f t="shared" si="33"/>
        <v>9.5728041902835015E-2</v>
      </c>
      <c r="V94" s="187"/>
      <c r="W94" s="193">
        <f t="shared" si="34"/>
        <v>0.20885444637275483</v>
      </c>
      <c r="X94" s="187"/>
      <c r="Y94" s="193">
        <f t="shared" si="35"/>
        <v>0.12195813928151034</v>
      </c>
      <c r="Z94" s="187"/>
      <c r="AA94" s="193">
        <f t="shared" si="36"/>
        <v>0.21305584878472883</v>
      </c>
      <c r="AB94" s="179"/>
      <c r="AC94" s="193">
        <f t="shared" si="37"/>
        <v>3.9040237602023797E-2</v>
      </c>
      <c r="AD94" s="197"/>
      <c r="AE94" s="190"/>
      <c r="AF94" s="198"/>
      <c r="AG94" s="178">
        <f t="shared" si="39"/>
        <v>3.28554697147019E-2</v>
      </c>
    </row>
    <row r="95" spans="3:38" s="138" customFormat="1" x14ac:dyDescent="0.3">
      <c r="C95" s="196" t="s">
        <v>95</v>
      </c>
      <c r="D95" s="192"/>
      <c r="E95" s="193">
        <f t="shared" si="25"/>
        <v>5.7679244916556849E-2</v>
      </c>
      <c r="F95" s="187"/>
      <c r="G95" s="193">
        <f t="shared" si="26"/>
        <v>4.4738584343977573E-2</v>
      </c>
      <c r="H95" s="187"/>
      <c r="I95" s="193">
        <f t="shared" si="27"/>
        <v>8.1666684079568563E-2</v>
      </c>
      <c r="J95" s="187"/>
      <c r="K95" s="193">
        <f t="shared" si="28"/>
        <v>7.445213525825721E-2</v>
      </c>
      <c r="L95" s="187"/>
      <c r="M95" s="193">
        <f t="shared" si="29"/>
        <v>9.3131424653970063E-2</v>
      </c>
      <c r="N95" s="187"/>
      <c r="O95" s="193">
        <f t="shared" si="30"/>
        <v>0.16402962460344694</v>
      </c>
      <c r="P95" s="187"/>
      <c r="Q95" s="193">
        <f t="shared" si="31"/>
        <v>0.11363137965367609</v>
      </c>
      <c r="R95" s="187"/>
      <c r="S95" s="193">
        <f t="shared" si="32"/>
        <v>0.16706651647834211</v>
      </c>
      <c r="T95" s="179"/>
      <c r="U95" s="193">
        <f t="shared" si="33"/>
        <v>0.1009703100609376</v>
      </c>
      <c r="V95" s="187"/>
      <c r="W95" s="193">
        <f t="shared" si="34"/>
        <v>0.20508205101704421</v>
      </c>
      <c r="X95" s="187"/>
      <c r="Y95" s="193">
        <f t="shared" si="35"/>
        <v>0.12917978836059363</v>
      </c>
      <c r="Z95" s="187"/>
      <c r="AA95" s="193">
        <f t="shared" si="36"/>
        <v>0.20865434342206296</v>
      </c>
      <c r="AB95" s="179"/>
      <c r="AC95" s="193">
        <f t="shared" si="37"/>
        <v>3.8986282960818963E-2</v>
      </c>
      <c r="AD95" s="197"/>
      <c r="AE95" s="190"/>
      <c r="AF95" s="198"/>
      <c r="AG95" s="178">
        <f t="shared" si="39"/>
        <v>3.2905647621702068E-2</v>
      </c>
    </row>
    <row r="96" spans="3:38" s="138" customFormat="1" x14ac:dyDescent="0.3">
      <c r="C96" s="196" t="s">
        <v>113</v>
      </c>
      <c r="D96" s="192"/>
      <c r="E96" s="193">
        <f t="shared" si="25"/>
        <v>5.6925096305188827E-2</v>
      </c>
      <c r="F96" s="187"/>
      <c r="G96" s="193">
        <f t="shared" si="26"/>
        <v>4.5370189813115469E-2</v>
      </c>
      <c r="H96" s="187"/>
      <c r="I96" s="193">
        <f t="shared" si="27"/>
        <v>7.8122557998339559E-2</v>
      </c>
      <c r="J96" s="187"/>
      <c r="K96" s="193">
        <f t="shared" si="28"/>
        <v>7.5438092736473797E-2</v>
      </c>
      <c r="L96" s="187"/>
      <c r="M96" s="193">
        <f t="shared" si="29"/>
        <v>9.6346255591615693E-2</v>
      </c>
      <c r="N96" s="187"/>
      <c r="O96" s="193">
        <f t="shared" si="30"/>
        <v>0.16525558693114237</v>
      </c>
      <c r="P96" s="187"/>
      <c r="Q96" s="193">
        <f t="shared" si="31"/>
        <v>0.11649758737613403</v>
      </c>
      <c r="R96" s="187"/>
      <c r="S96" s="193">
        <f t="shared" si="32"/>
        <v>0.16839836219927568</v>
      </c>
      <c r="T96" s="179"/>
      <c r="U96" s="193">
        <f t="shared" si="33"/>
        <v>9.7128432652146213E-2</v>
      </c>
      <c r="V96" s="187"/>
      <c r="W96" s="193">
        <f t="shared" si="34"/>
        <v>0.20315424735379883</v>
      </c>
      <c r="X96" s="187"/>
      <c r="Y96" s="193">
        <f t="shared" si="35"/>
        <v>0.12210841406180695</v>
      </c>
      <c r="Z96" s="187"/>
      <c r="AA96" s="193">
        <f t="shared" si="36"/>
        <v>0.20866861021462293</v>
      </c>
      <c r="AB96" s="179"/>
      <c r="AC96" s="193">
        <f t="shared" si="37"/>
        <v>3.8961986199927523E-2</v>
      </c>
      <c r="AD96" s="197"/>
      <c r="AE96" s="190"/>
      <c r="AF96" s="198"/>
      <c r="AG96" s="199">
        <f t="shared" ref="AG96:AG97" si="40">STDEV(AE21:AE70)</f>
        <v>3.2898669009780959E-2</v>
      </c>
    </row>
    <row r="97" spans="2:33" s="138" customFormat="1" x14ac:dyDescent="0.3">
      <c r="C97" s="196" t="s">
        <v>138</v>
      </c>
      <c r="D97" s="192"/>
      <c r="E97" s="193">
        <f t="shared" ref="E97" si="41">GEOMEAN(G22:G71)-1</f>
        <v>5.6564073130800585E-2</v>
      </c>
      <c r="F97" s="187"/>
      <c r="G97" s="193">
        <f t="shared" ref="G97" si="42">STDEV(E22:E71)</f>
        <v>4.5613435944555351E-2</v>
      </c>
      <c r="H97" s="187"/>
      <c r="I97" s="193">
        <f t="shared" ref="I97" si="43">GEOMEAN(K22:K71)-1</f>
        <v>7.3768764951936738E-2</v>
      </c>
      <c r="J97" s="187"/>
      <c r="K97" s="193">
        <f t="shared" ref="K97" si="44">STDEV(I22:I71)</f>
        <v>8.0441851276160256E-2</v>
      </c>
      <c r="L97" s="187"/>
      <c r="M97" s="193">
        <f t="shared" ref="M97" si="45">GEOMEAN(O22:O71)-1</f>
        <v>8.9739796110891445E-2</v>
      </c>
      <c r="N97" s="187"/>
      <c r="O97" s="193">
        <f t="shared" ref="O97" si="46">STDEV(M22:M71)</f>
        <v>0.16518412866786075</v>
      </c>
      <c r="P97" s="187"/>
      <c r="Q97" s="193">
        <f t="shared" ref="Q97" si="47">GEOMEAN(S22:S71)-1</f>
        <v>0.10980271854970591</v>
      </c>
      <c r="R97" s="187"/>
      <c r="S97" s="193">
        <f t="shared" ref="S97" si="48">STDEV(Q22:Q71)</f>
        <v>0.17188477374157801</v>
      </c>
      <c r="T97" s="179"/>
      <c r="U97" s="193">
        <f t="shared" ref="U97" si="49">GEOMEAN(W22:W71)-1</f>
        <v>8.8427215256264402E-2</v>
      </c>
      <c r="V97" s="187"/>
      <c r="W97" s="193">
        <f t="shared" ref="W97" si="50">STDEV(U22:U71)</f>
        <v>0.20172223083977175</v>
      </c>
      <c r="X97" s="187"/>
      <c r="Y97" s="193">
        <f t="shared" ref="Y97" si="51">GEOMEAN(AA22:AA71)-1</f>
        <v>0.11154576911755054</v>
      </c>
      <c r="Z97" s="187"/>
      <c r="AA97" s="193">
        <f t="shared" ref="AA97" si="52">STDEV(Y22:Y71)</f>
        <v>0.20967572178825447</v>
      </c>
      <c r="AB97" s="179"/>
      <c r="AC97" s="193">
        <f t="shared" ref="AC97" si="53">GEOMEAN(AG22:AG71)-1</f>
        <v>3.9189005843627056E-2</v>
      </c>
      <c r="AD97" s="197"/>
      <c r="AE97" s="190"/>
      <c r="AF97" s="198"/>
      <c r="AG97" s="199">
        <f t="shared" si="40"/>
        <v>3.3026280833067218E-2</v>
      </c>
    </row>
    <row r="98" spans="2:33" s="138" customFormat="1" x14ac:dyDescent="0.3">
      <c r="C98" s="200"/>
      <c r="E98" s="177"/>
      <c r="F98" s="177"/>
      <c r="G98" s="177"/>
      <c r="H98" s="177"/>
      <c r="I98" s="177"/>
      <c r="J98" s="177"/>
      <c r="K98" s="177"/>
      <c r="L98" s="177"/>
      <c r="M98" s="177"/>
      <c r="N98" s="177"/>
      <c r="O98" s="177"/>
      <c r="P98" s="177"/>
      <c r="Q98" s="177"/>
      <c r="R98" s="177"/>
      <c r="S98" s="177"/>
      <c r="T98" s="168"/>
      <c r="U98" s="177"/>
      <c r="V98" s="177"/>
      <c r="W98" s="177"/>
      <c r="X98" s="177"/>
      <c r="Y98" s="177"/>
      <c r="Z98" s="177"/>
      <c r="AA98" s="177"/>
      <c r="AB98" s="168"/>
      <c r="AC98" s="177"/>
      <c r="AD98" s="190"/>
      <c r="AE98" s="190"/>
      <c r="AF98" s="190"/>
      <c r="AG98" s="168"/>
    </row>
    <row r="99" spans="2:33" s="138" customFormat="1" x14ac:dyDescent="0.3">
      <c r="C99" s="200"/>
      <c r="E99" s="177"/>
      <c r="F99" s="177"/>
      <c r="G99" s="177"/>
      <c r="H99" s="177"/>
      <c r="I99" s="177"/>
      <c r="J99" s="177"/>
      <c r="K99" s="177"/>
      <c r="L99" s="177"/>
      <c r="M99" s="177"/>
      <c r="N99" s="177"/>
      <c r="O99" s="177"/>
      <c r="P99" s="177"/>
      <c r="Q99" s="177"/>
      <c r="R99" s="177"/>
      <c r="S99" s="177"/>
      <c r="T99" s="168"/>
      <c r="U99" s="177"/>
      <c r="V99" s="177"/>
      <c r="W99" s="177"/>
      <c r="X99" s="177"/>
      <c r="Y99" s="177"/>
      <c r="Z99" s="177"/>
      <c r="AA99" s="177"/>
      <c r="AB99" s="168"/>
      <c r="AC99" s="177"/>
      <c r="AD99" s="190"/>
      <c r="AE99" s="190"/>
      <c r="AF99" s="190"/>
      <c r="AG99" s="168"/>
    </row>
    <row r="100" spans="2:33" ht="17.25" customHeight="1" x14ac:dyDescent="0.3">
      <c r="C100" s="96" t="s">
        <v>98</v>
      </c>
      <c r="E100" s="96"/>
      <c r="F100" s="96"/>
      <c r="G100" s="96"/>
      <c r="H100" s="96"/>
      <c r="I100" s="96"/>
      <c r="J100" s="96"/>
      <c r="K100" s="96"/>
      <c r="L100" s="96"/>
      <c r="M100" s="96"/>
      <c r="N100" s="96"/>
      <c r="O100" s="96"/>
      <c r="P100" s="96"/>
      <c r="Q100" s="96"/>
      <c r="R100" s="96"/>
      <c r="S100" s="96"/>
      <c r="T100" s="96"/>
      <c r="U100" s="96"/>
      <c r="V100" s="96"/>
      <c r="W100" s="96"/>
      <c r="X100" s="96"/>
      <c r="Y100" s="96"/>
      <c r="Z100" s="96"/>
      <c r="AA100" s="96"/>
      <c r="AB100" s="96"/>
      <c r="AC100" s="96"/>
    </row>
    <row r="101" spans="2:33" ht="54.75" customHeight="1" x14ac:dyDescent="0.3">
      <c r="C101" s="318" t="s">
        <v>107</v>
      </c>
      <c r="D101" s="318"/>
      <c r="E101" s="318"/>
      <c r="F101" s="318"/>
      <c r="G101" s="318"/>
      <c r="H101" s="318"/>
      <c r="I101" s="318"/>
      <c r="J101" s="318"/>
      <c r="K101" s="318"/>
      <c r="L101" s="318"/>
      <c r="M101" s="318"/>
      <c r="U101" s="106"/>
    </row>
    <row r="102" spans="2:33" ht="12.75" customHeight="1" x14ac:dyDescent="0.3">
      <c r="U102" s="106"/>
    </row>
    <row r="103" spans="2:33" ht="12.75" customHeight="1" x14ac:dyDescent="0.3">
      <c r="U103" s="106"/>
    </row>
    <row r="104" spans="2:33" ht="12.75" customHeight="1" x14ac:dyDescent="0.3">
      <c r="U104" s="106"/>
    </row>
    <row r="105" spans="2:33" ht="12.75" customHeight="1" x14ac:dyDescent="0.3">
      <c r="U105" s="106"/>
    </row>
    <row r="106" spans="2:33" ht="12.75" customHeight="1" x14ac:dyDescent="0.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row>
    <row r="107" spans="2:33" ht="13.5" hidden="1" customHeight="1" thickBot="1" x14ac:dyDescent="0.35">
      <c r="B107" s="201"/>
      <c r="C107" s="202"/>
      <c r="D107" s="201"/>
      <c r="E107" s="202"/>
      <c r="F107" s="202"/>
      <c r="G107" s="202"/>
      <c r="H107" s="202"/>
      <c r="I107" s="202"/>
      <c r="J107" s="202"/>
      <c r="K107" s="202"/>
      <c r="L107" s="202"/>
      <c r="M107" s="202"/>
      <c r="N107" s="202"/>
      <c r="O107" s="202"/>
      <c r="AC107" s="202"/>
      <c r="AD107" s="201"/>
    </row>
    <row r="108" spans="2:33" ht="12.75" hidden="1" customHeight="1" x14ac:dyDescent="0.3"/>
    <row r="109" spans="2:33" ht="12.75" hidden="1" customHeight="1" x14ac:dyDescent="0.3"/>
    <row r="110" spans="2:33" ht="12.75" hidden="1" customHeight="1" thickBot="1" x14ac:dyDescent="0.35"/>
    <row r="111" spans="2:33" ht="13.5" hidden="1" customHeight="1" thickBot="1" x14ac:dyDescent="0.35">
      <c r="B111" s="203"/>
      <c r="C111" s="203"/>
      <c r="D111" s="203"/>
      <c r="E111" s="203"/>
      <c r="F111" s="203"/>
      <c r="G111" s="203"/>
      <c r="H111" s="203"/>
      <c r="I111" s="203"/>
      <c r="J111" s="203"/>
      <c r="K111" s="203"/>
      <c r="L111" s="203"/>
      <c r="M111" s="203"/>
      <c r="N111" s="203"/>
      <c r="O111" s="203"/>
      <c r="AB111" s="203"/>
      <c r="AC111" s="203"/>
      <c r="AD111" s="203"/>
    </row>
    <row r="112" spans="2:33" ht="13.5" hidden="1" customHeight="1" x14ac:dyDescent="0.3"/>
    <row r="113" spans="5:41" ht="13.5" hidden="1" customHeight="1" thickBot="1" x14ac:dyDescent="0.35">
      <c r="E113" s="202" t="str">
        <f>E84</f>
        <v>Rendement géométrique</v>
      </c>
      <c r="I113" s="202" t="str">
        <f>I84</f>
        <v>Rendement géométrique</v>
      </c>
      <c r="M113" s="202" t="str">
        <f>M84</f>
        <v>Rendement géométrique</v>
      </c>
      <c r="AC113" s="202" t="str">
        <f>AC84</f>
        <v>Rendement géométrique</v>
      </c>
    </row>
    <row r="114" spans="5:41" ht="12.75" hidden="1" customHeight="1" x14ac:dyDescent="0.3">
      <c r="E114" s="204">
        <f>STDEV(E10:E59)</f>
        <v>3.8797005230784734E-2</v>
      </c>
      <c r="F114" s="204"/>
      <c r="G114" s="204"/>
      <c r="H114" s="204"/>
      <c r="I114" s="204">
        <f>STDEV(I10:I59)</f>
        <v>7.749767289132295E-2</v>
      </c>
      <c r="J114" s="204"/>
      <c r="K114" s="204"/>
      <c r="L114" s="204"/>
      <c r="M114" s="204">
        <f>STDEV(M10:M59)</f>
        <v>0.16685342722954799</v>
      </c>
      <c r="AC114" s="204">
        <f>STDEV(AE10:AE59)</f>
        <v>3.2217245305017884E-2</v>
      </c>
    </row>
    <row r="115" spans="5:41" ht="12.75" hidden="1" customHeight="1" x14ac:dyDescent="0.3">
      <c r="E115" s="204">
        <f>STDEV(E11:E60)</f>
        <v>3.9258954312340916E-2</v>
      </c>
      <c r="F115" s="204"/>
      <c r="G115" s="204"/>
      <c r="H115" s="204"/>
      <c r="I115" s="204">
        <f>STDEV(I11:I60)</f>
        <v>7.7512921751840047E-2</v>
      </c>
      <c r="J115" s="204"/>
      <c r="K115" s="204"/>
      <c r="L115" s="204"/>
      <c r="M115" s="204">
        <f>STDEV(M11:M60)</f>
        <v>0.16631285964808018</v>
      </c>
      <c r="AC115" s="204">
        <f>STDEV(AE11:AE60)</f>
        <v>3.1773212701569686E-2</v>
      </c>
    </row>
    <row r="116" spans="5:41" ht="12.75" hidden="1" customHeight="1" x14ac:dyDescent="0.3">
      <c r="E116" s="204">
        <f>STDEV(E12:E61)</f>
        <v>3.9912153991409106E-2</v>
      </c>
      <c r="F116" s="204"/>
      <c r="G116" s="204"/>
      <c r="H116" s="204"/>
      <c r="I116" s="204">
        <f>STDEV(I12:I61)</f>
        <v>7.7662159507832132E-2</v>
      </c>
      <c r="J116" s="204"/>
      <c r="K116" s="204"/>
      <c r="L116" s="204"/>
      <c r="M116" s="204">
        <f>STDEV(M12:M61)</f>
        <v>0.16443835212825203</v>
      </c>
      <c r="AC116" s="204">
        <f>STDEV(AE12:AE61)</f>
        <v>3.1967981094046125E-2</v>
      </c>
    </row>
    <row r="117" spans="5:41" ht="12.75" hidden="1" customHeight="1" x14ac:dyDescent="0.3">
      <c r="E117" s="204">
        <f>STDEV(E13:E62)</f>
        <v>4.0469858230457262E-2</v>
      </c>
      <c r="F117" s="204"/>
      <c r="G117" s="204"/>
      <c r="H117" s="204"/>
      <c r="I117" s="204">
        <f>STDEV(I13:I62)</f>
        <v>7.8642607244404306E-2</v>
      </c>
      <c r="J117" s="204"/>
      <c r="K117" s="204"/>
      <c r="L117" s="204"/>
      <c r="M117" s="204">
        <f>STDEV(M13:M62)</f>
        <v>0.16432498375810148</v>
      </c>
      <c r="AC117" s="204">
        <f>STDEV(AE13:AE62)</f>
        <v>3.2074295252828046E-2</v>
      </c>
    </row>
    <row r="118" spans="5:41" ht="12.75" hidden="1" customHeight="1" x14ac:dyDescent="0.3">
      <c r="E118" s="204">
        <f>STDEV(E14:E63)</f>
        <v>4.1061281220940875E-2</v>
      </c>
      <c r="F118" s="204"/>
      <c r="G118" s="204"/>
      <c r="H118" s="204"/>
      <c r="I118" s="204">
        <f>STDEV(I14:I63)</f>
        <v>7.8595130624440221E-2</v>
      </c>
      <c r="J118" s="204"/>
      <c r="K118" s="204"/>
      <c r="L118" s="204"/>
      <c r="M118" s="204">
        <f>STDEV(M14:M63)</f>
        <v>0.16295741068833772</v>
      </c>
      <c r="AC118" s="204">
        <f>STDEV(AE14:AE63)</f>
        <v>3.2133880390293725E-2</v>
      </c>
    </row>
    <row r="119" spans="5:41" ht="12.75" hidden="1" customHeight="1" x14ac:dyDescent="0.3">
      <c r="E119" s="204">
        <f>STDEV(E15:E65)</f>
        <v>4.2113618599075628E-2</v>
      </c>
      <c r="F119" s="204"/>
      <c r="G119" s="204"/>
      <c r="H119" s="204"/>
      <c r="I119" s="204">
        <f>STDEV(I15:I65)</f>
        <v>7.7779736654120052E-2</v>
      </c>
      <c r="J119" s="204"/>
      <c r="K119" s="204"/>
      <c r="L119" s="204"/>
      <c r="M119" s="204">
        <f>STDEV(M15:M65)</f>
        <v>0.16409116871041729</v>
      </c>
      <c r="AC119" s="204">
        <f>STDEV(AE15:AE65)</f>
        <v>3.2184109547776098E-2</v>
      </c>
    </row>
    <row r="120" spans="5:41" ht="14.25" customHeight="1" x14ac:dyDescent="0.3"/>
    <row r="122" spans="5:41" x14ac:dyDescent="0.3">
      <c r="E122" s="205"/>
      <c r="F122" s="127"/>
      <c r="G122" s="127"/>
      <c r="H122" s="127"/>
      <c r="I122" s="205"/>
      <c r="J122" s="127"/>
      <c r="K122" s="127"/>
      <c r="L122" s="127"/>
      <c r="M122" s="205"/>
      <c r="N122" s="127"/>
      <c r="O122" s="127"/>
      <c r="P122" s="129"/>
      <c r="Q122" s="206"/>
      <c r="R122" s="129"/>
      <c r="S122" s="129"/>
      <c r="T122" s="129"/>
      <c r="U122" s="206"/>
      <c r="V122" s="129"/>
      <c r="W122" s="129"/>
      <c r="X122" s="129"/>
      <c r="Y122" s="206"/>
      <c r="Z122" s="129"/>
      <c r="AA122" s="129"/>
      <c r="AB122" s="129"/>
      <c r="AC122" s="127"/>
      <c r="AD122" s="131"/>
      <c r="AE122" s="207"/>
      <c r="AF122" s="131"/>
      <c r="AG122" s="131"/>
      <c r="AO122" s="207"/>
    </row>
    <row r="123" spans="5:41" x14ac:dyDescent="0.3">
      <c r="E123" s="205"/>
      <c r="F123" s="205"/>
      <c r="G123" s="205"/>
      <c r="H123" s="205"/>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205"/>
      <c r="AG123" s="205"/>
    </row>
    <row r="129" spans="5:41" x14ac:dyDescent="0.3">
      <c r="E129" s="206"/>
      <c r="F129" s="206"/>
      <c r="G129" s="206"/>
      <c r="H129" s="206"/>
      <c r="I129" s="206"/>
      <c r="J129" s="206"/>
      <c r="K129" s="206"/>
      <c r="L129" s="206"/>
      <c r="M129" s="206"/>
      <c r="N129" s="206"/>
      <c r="O129" s="206"/>
      <c r="P129" s="206"/>
      <c r="Q129" s="206"/>
      <c r="R129" s="206"/>
      <c r="S129" s="206"/>
      <c r="T129" s="206"/>
      <c r="U129" s="206"/>
      <c r="V129" s="206"/>
      <c r="W129" s="206"/>
      <c r="X129" s="206"/>
      <c r="Y129" s="206"/>
      <c r="Z129" s="206"/>
      <c r="AA129" s="206"/>
      <c r="AB129" s="206"/>
      <c r="AC129" s="206"/>
      <c r="AD129" s="206"/>
      <c r="AE129" s="206"/>
      <c r="AF129" s="206"/>
      <c r="AG129" s="206"/>
      <c r="AH129" s="206"/>
    </row>
    <row r="130" spans="5:41" x14ac:dyDescent="0.3">
      <c r="P130" s="97"/>
      <c r="Q130" s="208"/>
      <c r="R130" s="97"/>
      <c r="S130" s="208"/>
      <c r="T130" s="97"/>
      <c r="U130" s="97"/>
      <c r="V130" s="97"/>
      <c r="W130" s="97"/>
      <c r="X130" s="97"/>
      <c r="Y130" s="97"/>
      <c r="Z130" s="97"/>
      <c r="AA130" s="97"/>
      <c r="AB130" s="97"/>
      <c r="AD130" s="97"/>
      <c r="AE130" s="97"/>
      <c r="AF130" s="97"/>
      <c r="AG130" s="97"/>
      <c r="AH130" s="97"/>
      <c r="AI130" s="97"/>
      <c r="AJ130" s="97"/>
      <c r="AK130" s="97"/>
      <c r="AL130" s="97"/>
      <c r="AM130" s="97"/>
      <c r="AN130" s="97"/>
      <c r="AO130" s="208"/>
    </row>
  </sheetData>
  <mergeCells count="60">
    <mergeCell ref="C101:M101"/>
    <mergeCell ref="Q83:S83"/>
    <mergeCell ref="Q75:S75"/>
    <mergeCell ref="AC83:AG83"/>
    <mergeCell ref="E83:G83"/>
    <mergeCell ref="I83:K83"/>
    <mergeCell ref="M83:O83"/>
    <mergeCell ref="U75:W75"/>
    <mergeCell ref="U82:W82"/>
    <mergeCell ref="U83:W83"/>
    <mergeCell ref="Y75:AA75"/>
    <mergeCell ref="Y82:AA82"/>
    <mergeCell ref="Y83:AA83"/>
    <mergeCell ref="I5:K5"/>
    <mergeCell ref="AC74:AG74"/>
    <mergeCell ref="E82:G82"/>
    <mergeCell ref="I82:K82"/>
    <mergeCell ref="M82:O82"/>
    <mergeCell ref="AC82:AG82"/>
    <mergeCell ref="Q82:S82"/>
    <mergeCell ref="AC73:AG73"/>
    <mergeCell ref="E75:G75"/>
    <mergeCell ref="I75:K75"/>
    <mergeCell ref="M75:O75"/>
    <mergeCell ref="AC75:AG75"/>
    <mergeCell ref="C80:AG80"/>
    <mergeCell ref="Q74:S74"/>
    <mergeCell ref="M72:O72"/>
    <mergeCell ref="Q72:S72"/>
    <mergeCell ref="C1:AG1"/>
    <mergeCell ref="E73:G73"/>
    <mergeCell ref="I73:K73"/>
    <mergeCell ref="M73:O73"/>
    <mergeCell ref="E74:G74"/>
    <mergeCell ref="I74:K74"/>
    <mergeCell ref="M74:O74"/>
    <mergeCell ref="I6:K6"/>
    <mergeCell ref="M6:O6"/>
    <mergeCell ref="AC6:AG6"/>
    <mergeCell ref="C3:AG3"/>
    <mergeCell ref="E6:G6"/>
    <mergeCell ref="E5:G5"/>
    <mergeCell ref="M5:O5"/>
    <mergeCell ref="E72:G72"/>
    <mergeCell ref="I72:K72"/>
    <mergeCell ref="U74:W74"/>
    <mergeCell ref="AC5:AG5"/>
    <mergeCell ref="Q73:S73"/>
    <mergeCell ref="Q5:S5"/>
    <mergeCell ref="Q6:S6"/>
    <mergeCell ref="U5:W5"/>
    <mergeCell ref="U6:W6"/>
    <mergeCell ref="U72:W72"/>
    <mergeCell ref="U73:W73"/>
    <mergeCell ref="Y73:AA73"/>
    <mergeCell ref="Y72:AA72"/>
    <mergeCell ref="AC72:AG72"/>
    <mergeCell ref="Y5:AA5"/>
    <mergeCell ref="Y6:AA6"/>
    <mergeCell ref="Y74:AA74"/>
  </mergeCells>
  <printOptions horizontalCentered="1"/>
  <pageMargins left="0.31496062992125984" right="0.31496062992125984" top="0.35433070866141736" bottom="0.35433070866141736" header="0.31496062992125984" footer="0.31496062992125984"/>
  <pageSetup scale="72" fitToHeight="2" orientation="landscape" r:id="rId1"/>
  <rowBreaks count="1" manualBreakCount="1">
    <brk id="77" max="16383" man="1"/>
  </rowBreaks>
  <colBreaks count="1" manualBreakCount="1">
    <brk id="33" max="1048575" man="1"/>
  </colBreaks>
  <ignoredErrors>
    <ignoredError sqref="G85:S95 W85:W97 G96:G97 K96:K97 O96:O97 S96:S97" formulaRange="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6">
    <tabColor rgb="FFFF0000"/>
    <pageSetUpPr fitToPage="1"/>
  </sheetPr>
  <dimension ref="D1:AI40"/>
  <sheetViews>
    <sheetView showGridLines="0" zoomScale="110" zoomScaleNormal="110" workbookViewId="0">
      <selection activeCell="J24" sqref="J24"/>
    </sheetView>
  </sheetViews>
  <sheetFormatPr defaultColWidth="11.453125" defaultRowHeight="13" x14ac:dyDescent="0.3"/>
  <cols>
    <col min="1" max="1" width="3.08984375" style="138" customWidth="1"/>
    <col min="2" max="2" width="4.08984375" style="138" customWidth="1"/>
    <col min="3" max="3" width="3" style="138" customWidth="1"/>
    <col min="4" max="4" width="11.453125" style="138"/>
    <col min="5" max="11" width="25.36328125" style="138" customWidth="1"/>
    <col min="12" max="16384" width="11.453125" style="138"/>
  </cols>
  <sheetData>
    <row r="1" spans="4:35" ht="18.5" x14ac:dyDescent="0.45">
      <c r="D1" s="319"/>
      <c r="E1" s="319"/>
      <c r="F1" s="319"/>
      <c r="G1" s="319"/>
      <c r="H1" s="319"/>
      <c r="I1" s="319"/>
      <c r="J1" s="319"/>
      <c r="K1" s="319"/>
      <c r="L1" s="319"/>
      <c r="M1" s="319"/>
    </row>
    <row r="3" spans="4:35" x14ac:dyDescent="0.3">
      <c r="E3" s="247" t="s">
        <v>87</v>
      </c>
      <c r="F3" s="247"/>
      <c r="G3" s="247"/>
      <c r="H3" s="247"/>
      <c r="I3" s="247"/>
      <c r="J3" s="247"/>
      <c r="K3" s="247"/>
    </row>
    <row r="4" spans="4:35" ht="12.75" customHeight="1" x14ac:dyDescent="0.3">
      <c r="E4" s="247"/>
      <c r="F4" s="247"/>
      <c r="G4" s="247"/>
      <c r="H4" s="247"/>
      <c r="I4" s="247"/>
      <c r="J4" s="247"/>
      <c r="K4" s="247"/>
      <c r="L4" s="16"/>
      <c r="M4" s="16"/>
      <c r="N4" s="16"/>
      <c r="O4" s="16"/>
      <c r="P4" s="16"/>
      <c r="Q4" s="16"/>
      <c r="R4" s="16"/>
      <c r="S4" s="16"/>
      <c r="T4" s="16"/>
      <c r="U4" s="16"/>
      <c r="V4" s="16"/>
      <c r="W4" s="16"/>
      <c r="X4" s="16"/>
      <c r="Y4" s="16"/>
      <c r="Z4" s="16"/>
      <c r="AA4" s="16"/>
      <c r="AB4" s="16"/>
      <c r="AC4" s="16"/>
      <c r="AD4" s="16"/>
      <c r="AE4" s="16"/>
      <c r="AF4" s="16"/>
      <c r="AG4" s="16"/>
      <c r="AH4" s="16"/>
      <c r="AI4" s="16"/>
    </row>
    <row r="9" spans="4:35" ht="45" customHeight="1" x14ac:dyDescent="0.3">
      <c r="E9" s="8" t="s">
        <v>70</v>
      </c>
      <c r="F9" s="8" t="s">
        <v>71</v>
      </c>
      <c r="G9" s="8" t="s">
        <v>72</v>
      </c>
      <c r="H9" s="8" t="s">
        <v>64</v>
      </c>
      <c r="I9" s="8" t="s">
        <v>65</v>
      </c>
      <c r="J9" s="8" t="s">
        <v>88</v>
      </c>
      <c r="K9" s="8" t="s">
        <v>73</v>
      </c>
    </row>
    <row r="10" spans="4:35" ht="30" customHeight="1" x14ac:dyDescent="0.3">
      <c r="D10" s="191">
        <v>2018</v>
      </c>
      <c r="E10" s="209">
        <v>2.0899999999999998E-2</v>
      </c>
      <c r="F10" s="209">
        <v>2.3099999999999999E-2</v>
      </c>
      <c r="G10" s="209">
        <v>3.3599999999999998E-2</v>
      </c>
      <c r="H10" s="209">
        <v>6.25E-2</v>
      </c>
      <c r="I10" s="209">
        <v>6.13E-2</v>
      </c>
      <c r="J10" s="209">
        <v>6.1899999999999997E-2</v>
      </c>
      <c r="K10" s="209">
        <v>7.9100000000000004E-2</v>
      </c>
    </row>
    <row r="11" spans="4:35" ht="30" customHeight="1" x14ac:dyDescent="0.3">
      <c r="D11" s="210">
        <v>2019</v>
      </c>
      <c r="E11" s="211">
        <v>2.1100000000000001E-2</v>
      </c>
      <c r="F11" s="211">
        <v>2.12E-2</v>
      </c>
      <c r="G11" s="211">
        <v>3.15E-2</v>
      </c>
      <c r="H11" s="211">
        <v>6.0499999999999998E-2</v>
      </c>
      <c r="I11" s="211">
        <v>6.1499999999999999E-2</v>
      </c>
      <c r="J11" s="211">
        <v>6.3399999999999998E-2</v>
      </c>
      <c r="K11" s="211">
        <v>8.0199999999999994E-2</v>
      </c>
    </row>
    <row r="12" spans="4:35" ht="30" customHeight="1" x14ac:dyDescent="0.3">
      <c r="D12" s="210" t="s">
        <v>89</v>
      </c>
      <c r="E12" s="209">
        <v>2.0220000000000002E-2</v>
      </c>
      <c r="F12" s="209">
        <v>1.686E-2</v>
      </c>
      <c r="G12" s="209">
        <v>2.4500000000000001E-2</v>
      </c>
      <c r="H12" s="209">
        <v>6.4620000000000011E-2</v>
      </c>
      <c r="I12" s="209">
        <v>6.3840000000000008E-2</v>
      </c>
      <c r="J12" s="209">
        <v>6.7819999999999991E-2</v>
      </c>
      <c r="K12" s="209">
        <v>8.5480000000000014E-2</v>
      </c>
    </row>
    <row r="13" spans="4:35" ht="30" customHeight="1" x14ac:dyDescent="0.3">
      <c r="D13" s="210" t="s">
        <v>176</v>
      </c>
      <c r="E13" s="209">
        <v>2.4774999999999998E-2</v>
      </c>
      <c r="F13" s="209">
        <v>1.7875000000000002E-2</v>
      </c>
      <c r="G13" s="209">
        <v>2.5925000000000004E-2</v>
      </c>
      <c r="H13" s="209">
        <v>6.5975000000000006E-2</v>
      </c>
      <c r="I13" s="209">
        <v>6.1874999999999999E-2</v>
      </c>
      <c r="J13" s="209">
        <v>6.8375000000000005E-2</v>
      </c>
      <c r="K13" s="209">
        <v>8.48E-2</v>
      </c>
    </row>
    <row r="14" spans="4:35" ht="30" customHeight="1" x14ac:dyDescent="0.3">
      <c r="D14" s="210">
        <v>2022</v>
      </c>
      <c r="E14" s="209">
        <v>2.3400000000000001E-2</v>
      </c>
      <c r="F14" s="209">
        <v>2.4299999999999999E-2</v>
      </c>
      <c r="G14" s="209">
        <v>3.6299999999999999E-2</v>
      </c>
      <c r="H14" s="209">
        <v>6.8400000000000002E-2</v>
      </c>
      <c r="I14" s="209">
        <v>7.2499999999999995E-2</v>
      </c>
      <c r="J14" s="209">
        <v>7.0000000000000007E-2</v>
      </c>
      <c r="K14" s="209">
        <v>7.8100000000000003E-2</v>
      </c>
    </row>
    <row r="16" spans="4:35" x14ac:dyDescent="0.3">
      <c r="D16" s="138" t="s">
        <v>104</v>
      </c>
    </row>
    <row r="17" spans="4:4" x14ac:dyDescent="0.3">
      <c r="D17" s="138" t="s">
        <v>90</v>
      </c>
    </row>
    <row r="19" spans="4:4" x14ac:dyDescent="0.3">
      <c r="D19" s="138" t="s">
        <v>112</v>
      </c>
    </row>
    <row r="20" spans="4:4" x14ac:dyDescent="0.3">
      <c r="D20" s="138" t="s">
        <v>115</v>
      </c>
    </row>
    <row r="40" spans="4:13" x14ac:dyDescent="0.3">
      <c r="D40" s="320"/>
      <c r="E40" s="320"/>
      <c r="F40" s="320"/>
      <c r="G40" s="320"/>
      <c r="H40" s="320"/>
      <c r="I40" s="320"/>
      <c r="J40" s="320"/>
      <c r="K40" s="320"/>
      <c r="L40" s="320"/>
      <c r="M40" s="320"/>
    </row>
  </sheetData>
  <mergeCells count="3">
    <mergeCell ref="D1:M1"/>
    <mergeCell ref="D40:M40"/>
    <mergeCell ref="E3:K4"/>
  </mergeCells>
  <printOptions horizontalCentered="1"/>
  <pageMargins left="0.70866141732283472" right="0.70866141732283472" top="0.74803149606299213" bottom="0.74803149606299213" header="0.31496062992125984" footer="0.31496062992125984"/>
  <pageSetup scale="8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309FE-EB7F-4DD7-A672-C6D6C6FE523D}">
  <sheetPr>
    <tabColor rgb="FFFF0000"/>
  </sheetPr>
  <dimension ref="C2:J2"/>
  <sheetViews>
    <sheetView zoomScale="120" zoomScaleNormal="120" workbookViewId="0">
      <selection activeCell="P31" sqref="P31"/>
    </sheetView>
  </sheetViews>
  <sheetFormatPr defaultColWidth="9.08984375" defaultRowHeight="12.5" x14ac:dyDescent="0.25"/>
  <sheetData>
    <row r="2" spans="3:10" ht="18.5" x14ac:dyDescent="0.45">
      <c r="C2" s="321" t="s">
        <v>143</v>
      </c>
      <c r="D2" s="321"/>
      <c r="E2" s="321"/>
      <c r="F2" s="321"/>
      <c r="G2" s="321"/>
      <c r="H2" s="321"/>
      <c r="I2" s="321"/>
      <c r="J2" s="321"/>
    </row>
  </sheetData>
  <mergeCells count="1">
    <mergeCell ref="C2:J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9FC00-09FE-4373-81D4-B26FEC1C993D}">
  <sheetPr>
    <tabColor rgb="FFFF0000"/>
  </sheetPr>
  <dimension ref="D3:O3"/>
  <sheetViews>
    <sheetView topLeftCell="B1" zoomScaleNormal="100" workbookViewId="0">
      <selection activeCell="S32" sqref="S32"/>
    </sheetView>
  </sheetViews>
  <sheetFormatPr defaultColWidth="11.453125" defaultRowHeight="12.5" x14ac:dyDescent="0.25"/>
  <sheetData>
    <row r="3" spans="4:15" ht="18.5" x14ac:dyDescent="0.45">
      <c r="D3" s="321" t="s">
        <v>145</v>
      </c>
      <c r="E3" s="321"/>
      <c r="F3" s="321"/>
      <c r="G3" s="321"/>
      <c r="H3" s="321"/>
      <c r="I3" s="321"/>
      <c r="J3" s="321"/>
      <c r="K3" s="321"/>
      <c r="L3" s="321"/>
      <c r="M3" s="321"/>
      <c r="N3" s="321"/>
      <c r="O3" s="321"/>
    </row>
  </sheetData>
  <mergeCells count="1">
    <mergeCell ref="D3:O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7030A0"/>
    <pageSetUpPr fitToPage="1"/>
  </sheetPr>
  <dimension ref="A1:AE25"/>
  <sheetViews>
    <sheetView showGridLines="0" zoomScaleNormal="100" workbookViewId="0">
      <selection activeCell="L14" sqref="L14"/>
    </sheetView>
  </sheetViews>
  <sheetFormatPr defaultColWidth="11.453125" defaultRowHeight="12" customHeight="1" x14ac:dyDescent="0.3"/>
  <cols>
    <col min="1" max="1" width="11.453125" style="11"/>
    <col min="2" max="2" width="11.36328125" style="11" customWidth="1"/>
    <col min="3" max="4" width="11.453125" style="11"/>
    <col min="5" max="5" width="11.453125" style="11" customWidth="1"/>
    <col min="6" max="16384" width="11.453125" style="11"/>
  </cols>
  <sheetData>
    <row r="1" spans="1:11" ht="12" customHeight="1" x14ac:dyDescent="0.3">
      <c r="A1" s="236" t="s">
        <v>117</v>
      </c>
      <c r="B1" s="236"/>
      <c r="C1" s="236"/>
      <c r="D1" s="236"/>
      <c r="E1" s="236"/>
      <c r="F1" s="236"/>
      <c r="G1" s="236"/>
      <c r="H1" s="236"/>
      <c r="I1" s="236"/>
      <c r="J1" s="236"/>
      <c r="K1" s="15"/>
    </row>
    <row r="2" spans="1:11" ht="12" customHeight="1" x14ac:dyDescent="0.3">
      <c r="A2" s="236"/>
      <c r="B2" s="236"/>
      <c r="C2" s="236"/>
      <c r="D2" s="236"/>
      <c r="E2" s="236"/>
      <c r="F2" s="236"/>
      <c r="G2" s="236"/>
      <c r="H2" s="236"/>
      <c r="I2" s="236"/>
      <c r="J2" s="236"/>
      <c r="K2" s="15"/>
    </row>
    <row r="4" spans="1:11" s="16" customFormat="1" ht="205.4" customHeight="1" x14ac:dyDescent="0.25">
      <c r="A4" s="235" t="s">
        <v>146</v>
      </c>
      <c r="B4" s="235"/>
      <c r="C4" s="235"/>
      <c r="D4" s="235"/>
      <c r="E4" s="235"/>
      <c r="F4" s="235"/>
      <c r="G4" s="235"/>
      <c r="H4" s="235"/>
      <c r="I4" s="235"/>
      <c r="J4" s="235"/>
    </row>
    <row r="5" spans="1:11" s="16" customFormat="1" ht="23.15" customHeight="1" x14ac:dyDescent="0.25">
      <c r="A5" s="231" t="s">
        <v>46</v>
      </c>
      <c r="B5" s="231"/>
      <c r="C5" s="231"/>
      <c r="D5" s="231"/>
      <c r="E5" s="231"/>
      <c r="F5" s="231"/>
      <c r="G5" s="231"/>
      <c r="H5" s="231"/>
      <c r="I5" s="231"/>
      <c r="J5" s="231"/>
    </row>
    <row r="6" spans="1:11" s="16" customFormat="1" ht="15" customHeight="1" x14ac:dyDescent="0.25">
      <c r="A6" s="17"/>
      <c r="B6" s="233" t="s">
        <v>123</v>
      </c>
      <c r="C6" s="233"/>
      <c r="D6" s="233"/>
      <c r="E6" s="233"/>
      <c r="F6" s="233"/>
      <c r="G6" s="233"/>
      <c r="H6" s="233"/>
      <c r="I6" s="233"/>
      <c r="J6" s="233"/>
    </row>
    <row r="7" spans="1:11" s="16" customFormat="1" ht="21.65" customHeight="1" x14ac:dyDescent="0.25">
      <c r="A7" s="17"/>
      <c r="B7" s="231" t="s">
        <v>124</v>
      </c>
      <c r="C7" s="231"/>
      <c r="D7" s="231"/>
      <c r="E7" s="231"/>
      <c r="F7" s="231"/>
      <c r="G7" s="231"/>
      <c r="H7" s="231"/>
      <c r="I7" s="231"/>
      <c r="J7" s="231"/>
    </row>
    <row r="8" spans="1:11" s="16" customFormat="1" ht="15.65" customHeight="1" x14ac:dyDescent="0.25">
      <c r="A8" s="17"/>
      <c r="B8" s="20"/>
      <c r="C8" s="233" t="s">
        <v>10</v>
      </c>
      <c r="D8" s="233"/>
      <c r="E8" s="233"/>
      <c r="F8" s="233"/>
      <c r="G8" s="233"/>
      <c r="H8" s="233"/>
      <c r="I8" s="233"/>
      <c r="J8" s="233"/>
    </row>
    <row r="9" spans="1:11" s="16" customFormat="1" ht="15" customHeight="1" x14ac:dyDescent="0.25">
      <c r="A9" s="17"/>
      <c r="B9" s="20"/>
      <c r="C9" s="233" t="s">
        <v>48</v>
      </c>
      <c r="D9" s="233"/>
      <c r="E9" s="233"/>
      <c r="F9" s="233"/>
      <c r="G9" s="233"/>
      <c r="H9" s="233"/>
      <c r="I9" s="233"/>
      <c r="J9" s="233"/>
    </row>
    <row r="10" spans="1:11" s="16" customFormat="1" ht="15.65" customHeight="1" x14ac:dyDescent="0.25">
      <c r="A10" s="17"/>
      <c r="B10" s="20"/>
      <c r="C10" s="233" t="s">
        <v>15</v>
      </c>
      <c r="D10" s="233"/>
      <c r="E10" s="233"/>
      <c r="F10" s="233"/>
      <c r="G10" s="233"/>
      <c r="H10" s="233"/>
      <c r="I10" s="233"/>
      <c r="J10" s="233"/>
    </row>
    <row r="11" spans="1:11" s="16" customFormat="1" ht="15.65" customHeight="1" x14ac:dyDescent="0.25">
      <c r="A11" s="17"/>
      <c r="B11" s="20"/>
      <c r="C11" s="233" t="s">
        <v>16</v>
      </c>
      <c r="D11" s="233"/>
      <c r="E11" s="233"/>
      <c r="F11" s="233"/>
      <c r="G11" s="233"/>
      <c r="H11" s="233"/>
      <c r="I11" s="233"/>
      <c r="J11" s="233"/>
    </row>
    <row r="12" spans="1:11" s="16" customFormat="1" ht="15.65" customHeight="1" x14ac:dyDescent="0.25">
      <c r="A12" s="17"/>
      <c r="B12" s="20"/>
      <c r="C12" s="233" t="s">
        <v>17</v>
      </c>
      <c r="D12" s="233"/>
      <c r="E12" s="233"/>
      <c r="F12" s="233"/>
      <c r="G12" s="233"/>
      <c r="H12" s="233"/>
      <c r="I12" s="233"/>
      <c r="J12" s="233"/>
    </row>
    <row r="13" spans="1:11" s="16" customFormat="1" ht="15.65" customHeight="1" x14ac:dyDescent="0.25">
      <c r="A13" s="17"/>
      <c r="B13" s="20"/>
      <c r="C13" s="233" t="s">
        <v>18</v>
      </c>
      <c r="D13" s="233"/>
      <c r="E13" s="233"/>
      <c r="F13" s="233"/>
      <c r="G13" s="233"/>
      <c r="H13" s="233"/>
      <c r="I13" s="233"/>
      <c r="J13" s="233"/>
    </row>
    <row r="14" spans="1:11" s="16" customFormat="1" ht="15" customHeight="1" x14ac:dyDescent="0.25">
      <c r="A14" s="17"/>
      <c r="B14" s="233" t="s">
        <v>20</v>
      </c>
      <c r="C14" s="233"/>
      <c r="D14" s="233"/>
      <c r="E14" s="233"/>
      <c r="F14" s="233"/>
      <c r="G14" s="233"/>
      <c r="H14" s="233"/>
      <c r="I14" s="233"/>
      <c r="J14" s="233"/>
    </row>
    <row r="15" spans="1:11" s="16" customFormat="1" ht="15" customHeight="1" x14ac:dyDescent="0.25">
      <c r="A15" s="17"/>
      <c r="B15" s="234" t="s">
        <v>100</v>
      </c>
      <c r="C15" s="234"/>
      <c r="D15" s="234"/>
      <c r="E15" s="234"/>
      <c r="F15" s="234"/>
      <c r="G15" s="234"/>
      <c r="H15" s="234"/>
      <c r="I15" s="234"/>
      <c r="J15" s="19"/>
    </row>
    <row r="16" spans="1:11" s="16" customFormat="1" ht="15" customHeight="1" x14ac:dyDescent="0.25">
      <c r="A16" s="17"/>
      <c r="B16" s="233" t="s">
        <v>147</v>
      </c>
      <c r="C16" s="233"/>
      <c r="D16" s="233"/>
      <c r="E16" s="233"/>
      <c r="F16" s="233"/>
      <c r="G16" s="233"/>
      <c r="H16" s="233"/>
      <c r="I16" s="233"/>
      <c r="J16" s="233"/>
    </row>
    <row r="17" spans="1:31" s="16" customFormat="1" ht="15" customHeight="1" x14ac:dyDescent="0.25">
      <c r="A17" s="17"/>
      <c r="B17" s="233" t="s">
        <v>148</v>
      </c>
      <c r="C17" s="233"/>
      <c r="D17" s="233"/>
      <c r="E17" s="233"/>
      <c r="F17" s="233"/>
      <c r="G17" s="233"/>
      <c r="H17" s="233"/>
      <c r="I17" s="233"/>
      <c r="J17" s="233"/>
    </row>
    <row r="18" spans="1:31" s="16" customFormat="1" ht="15" customHeight="1" x14ac:dyDescent="0.25">
      <c r="A18" s="17"/>
      <c r="B18" s="17"/>
      <c r="C18" s="17"/>
      <c r="D18" s="17"/>
      <c r="E18" s="17"/>
      <c r="F18" s="17"/>
      <c r="G18" s="17"/>
      <c r="H18" s="17"/>
      <c r="I18" s="17"/>
      <c r="J18" s="17"/>
    </row>
    <row r="19" spans="1:31" ht="20.25" customHeight="1" x14ac:dyDescent="0.3">
      <c r="A19" s="230" t="s">
        <v>120</v>
      </c>
      <c r="B19" s="230"/>
      <c r="C19" s="230"/>
      <c r="D19" s="230"/>
      <c r="E19" s="230"/>
      <c r="F19" s="230"/>
      <c r="G19" s="230"/>
      <c r="H19" s="230"/>
      <c r="I19" s="230"/>
      <c r="J19" s="230"/>
    </row>
    <row r="20" spans="1:31" s="10" customFormat="1" ht="206.25" customHeight="1" x14ac:dyDescent="0.3">
      <c r="A20" s="231" t="s">
        <v>132</v>
      </c>
      <c r="B20" s="231"/>
      <c r="C20" s="231"/>
      <c r="D20" s="231"/>
      <c r="E20" s="231"/>
      <c r="F20" s="231"/>
      <c r="G20" s="231"/>
      <c r="H20" s="231"/>
      <c r="I20" s="231"/>
      <c r="J20" s="231"/>
    </row>
    <row r="21" spans="1:31" ht="15" customHeight="1" x14ac:dyDescent="0.3">
      <c r="A21" s="230" t="s">
        <v>121</v>
      </c>
      <c r="B21" s="230"/>
      <c r="C21" s="230"/>
      <c r="D21" s="230"/>
      <c r="E21" s="230"/>
      <c r="F21" s="230"/>
      <c r="G21" s="230"/>
      <c r="H21" s="230"/>
      <c r="I21" s="230"/>
      <c r="J21" s="230"/>
    </row>
    <row r="22" spans="1:31" ht="90" customHeight="1" x14ac:dyDescent="0.3">
      <c r="A22" s="231" t="s">
        <v>122</v>
      </c>
      <c r="B22" s="231"/>
      <c r="C22" s="231"/>
      <c r="D22" s="231"/>
      <c r="E22" s="231"/>
      <c r="F22" s="231"/>
      <c r="G22" s="231"/>
      <c r="H22" s="231"/>
      <c r="I22" s="231"/>
      <c r="J22" s="231"/>
    </row>
    <row r="23" spans="1:31" ht="21.75" customHeight="1" x14ac:dyDescent="0.3">
      <c r="A23" s="230" t="s">
        <v>19</v>
      </c>
      <c r="B23" s="230"/>
      <c r="C23" s="230"/>
      <c r="D23" s="230"/>
      <c r="E23" s="230"/>
      <c r="F23" s="230"/>
      <c r="G23" s="230"/>
      <c r="H23" s="230"/>
      <c r="I23" s="230"/>
      <c r="J23" s="230"/>
    </row>
    <row r="24" spans="1:31" ht="45" customHeight="1" x14ac:dyDescent="0.3">
      <c r="A24" s="231" t="s">
        <v>180</v>
      </c>
      <c r="B24" s="231"/>
      <c r="C24" s="231"/>
      <c r="D24" s="231"/>
      <c r="E24" s="231"/>
      <c r="F24" s="231"/>
      <c r="G24" s="231"/>
      <c r="H24" s="231"/>
      <c r="I24" s="231"/>
      <c r="J24" s="231"/>
    </row>
    <row r="25" spans="1:31" ht="12" customHeight="1" x14ac:dyDescent="0.45">
      <c r="M25" s="232"/>
      <c r="N25" s="232"/>
      <c r="O25" s="232"/>
      <c r="P25" s="232"/>
      <c r="Q25" s="232"/>
      <c r="R25" s="232"/>
      <c r="S25" s="232"/>
      <c r="T25" s="232"/>
      <c r="U25" s="232"/>
      <c r="V25" s="232"/>
      <c r="W25" s="232"/>
      <c r="X25" s="232"/>
      <c r="Y25" s="232"/>
      <c r="Z25" s="232"/>
      <c r="AA25" s="232"/>
      <c r="AB25" s="232"/>
      <c r="AC25" s="232"/>
      <c r="AD25" s="232"/>
      <c r="AE25" s="232"/>
    </row>
  </sheetData>
  <mergeCells count="22">
    <mergeCell ref="A4:J4"/>
    <mergeCell ref="A1:J2"/>
    <mergeCell ref="A5:J5"/>
    <mergeCell ref="B6:J6"/>
    <mergeCell ref="B7:J7"/>
    <mergeCell ref="C8:J8"/>
    <mergeCell ref="C9:J9"/>
    <mergeCell ref="C10:J10"/>
    <mergeCell ref="C11:J11"/>
    <mergeCell ref="C12:J12"/>
    <mergeCell ref="A21:J21"/>
    <mergeCell ref="A22:J22"/>
    <mergeCell ref="M25:AE25"/>
    <mergeCell ref="C13:J13"/>
    <mergeCell ref="A23:J23"/>
    <mergeCell ref="A24:J24"/>
    <mergeCell ref="A20:J20"/>
    <mergeCell ref="A19:J19"/>
    <mergeCell ref="B15:I15"/>
    <mergeCell ref="B14:J14"/>
    <mergeCell ref="B16:J16"/>
    <mergeCell ref="B17:J17"/>
  </mergeCells>
  <hyperlinks>
    <hyperlink ref="B6:J6" location="'Résumé des taux'!A1" display="• Calculs pour établir les Normes d'hypothèses de projection 2018" xr:uid="{00000000-0004-0000-0100-000000000000}"/>
    <hyperlink ref="C8:J8" location="Inflation!A1" display="• Inflation" xr:uid="{00000000-0004-0000-0100-000001000000}"/>
    <hyperlink ref="C9:J9" location="'Court terme'!A1" display="• Rendement à court terme" xr:uid="{00000000-0004-0000-0100-000002000000}"/>
    <hyperlink ref="C10:J10" location="'Revenu fixe'!A1" display="• Titres à revenu fixe" xr:uid="{00000000-0004-0000-0100-000003000000}"/>
    <hyperlink ref="C11:J11" location="'Actions canadiennes'!A1" display="• Actions canadiennes" xr:uid="{00000000-0004-0000-0100-000004000000}"/>
    <hyperlink ref="C12:J12" location="'Actions étrangères (développés)'!A1" display="• Actions étrangères (marchés développés)" xr:uid="{00000000-0004-0000-0100-000005000000}"/>
    <hyperlink ref="C13:J13" location="'Actions étrangères (émergents)'!A1" display="• Actions étrangères (marchés émergents)" xr:uid="{00000000-0004-0000-0100-000006000000}"/>
    <hyperlink ref="B14:J14" location="'Taux historiques'!A1" display="• Taux historiques" xr:uid="{00000000-0004-0000-0100-000007000000}"/>
    <hyperlink ref="B15:I15" location="'sondage IQPF FP Canada'!A1" display="• Résultats du sondage 2019 mené par l'IQPF et FP Canada" xr:uid="{DB2F8910-970F-484B-8979-0301790489D7}"/>
    <hyperlink ref="B16:J16" location="'IPC 1997-2022'!A1" display="• IPC 1997-2022" xr:uid="{7E48D9B7-7181-294F-B5BB-04A1F14D8D11}"/>
    <hyperlink ref="B17:J17" location="'Comparaison Normes vs réalité'!A1" display="• IPC 1997-2022" xr:uid="{76314D00-9A6F-974A-B834-2725DD636303}"/>
  </hyperlinks>
  <pageMargins left="0.7" right="0.7"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rgb="FF002060"/>
  </sheetPr>
  <dimension ref="B3:E31"/>
  <sheetViews>
    <sheetView topLeftCell="A3" zoomScaleNormal="100" workbookViewId="0">
      <selection activeCell="H10" sqref="H10"/>
    </sheetView>
  </sheetViews>
  <sheetFormatPr defaultColWidth="8.90625" defaultRowHeight="12.5" x14ac:dyDescent="0.25"/>
  <cols>
    <col min="1" max="1" width="4.453125" customWidth="1"/>
    <col min="2" max="2" width="53" customWidth="1"/>
  </cols>
  <sheetData>
    <row r="3" spans="2:5" ht="61.5" customHeight="1" x14ac:dyDescent="0.25">
      <c r="B3" s="3" t="s">
        <v>9</v>
      </c>
    </row>
    <row r="4" spans="2:5" ht="61.5" customHeight="1" x14ac:dyDescent="0.25">
      <c r="B4" s="3"/>
    </row>
    <row r="7" spans="2:5" ht="135" customHeight="1" x14ac:dyDescent="0.25">
      <c r="B7" s="226" t="s">
        <v>120</v>
      </c>
      <c r="C7" s="226"/>
      <c r="D7" s="226"/>
      <c r="E7" s="226"/>
    </row>
    <row r="8" spans="2:5" ht="15" x14ac:dyDescent="0.3">
      <c r="B8" s="21"/>
      <c r="C8" s="10"/>
      <c r="D8" s="10"/>
      <c r="E8" s="11"/>
    </row>
    <row r="9" spans="2:5" ht="15" x14ac:dyDescent="0.3">
      <c r="B9" s="21"/>
      <c r="C9" s="10"/>
      <c r="D9" s="10"/>
      <c r="E9" s="11"/>
    </row>
    <row r="10" spans="2:5" ht="15" x14ac:dyDescent="0.3">
      <c r="B10" s="21"/>
      <c r="C10" s="10"/>
      <c r="D10" s="10"/>
      <c r="E10" s="11"/>
    </row>
    <row r="11" spans="2:5" ht="15" x14ac:dyDescent="0.3">
      <c r="B11" s="21"/>
      <c r="C11" s="10"/>
      <c r="D11" s="10"/>
      <c r="E11" s="11"/>
    </row>
    <row r="12" spans="2:5" ht="23.5" x14ac:dyDescent="0.3">
      <c r="B12" s="9"/>
      <c r="C12" s="10"/>
      <c r="D12" s="10"/>
      <c r="E12" s="11"/>
    </row>
    <row r="13" spans="2:5" ht="23.25" customHeight="1" x14ac:dyDescent="0.25">
      <c r="B13" s="227" t="s">
        <v>8</v>
      </c>
      <c r="C13" s="227"/>
      <c r="D13" s="227"/>
      <c r="E13" s="227"/>
    </row>
    <row r="14" spans="2:5" ht="25.5" customHeight="1" x14ac:dyDescent="0.25">
      <c r="B14" s="227" t="s">
        <v>63</v>
      </c>
      <c r="C14" s="227"/>
      <c r="D14" s="227"/>
      <c r="E14" s="227"/>
    </row>
    <row r="15" spans="2:5" ht="13" x14ac:dyDescent="0.3">
      <c r="B15" s="12"/>
      <c r="C15" s="10"/>
      <c r="D15" s="10"/>
      <c r="E15" s="11"/>
    </row>
    <row r="16" spans="2:5" ht="13" x14ac:dyDescent="0.3">
      <c r="B16" s="12"/>
      <c r="C16" s="10"/>
      <c r="D16" s="10"/>
      <c r="E16" s="11"/>
    </row>
    <row r="17" spans="2:5" ht="13" x14ac:dyDescent="0.3">
      <c r="B17" s="12"/>
      <c r="C17" s="10"/>
      <c r="D17" s="10"/>
      <c r="E17" s="11"/>
    </row>
    <row r="18" spans="2:5" ht="13" x14ac:dyDescent="0.3">
      <c r="B18" s="12"/>
      <c r="C18" s="10"/>
      <c r="D18" s="10"/>
      <c r="E18" s="11"/>
    </row>
    <row r="19" spans="2:5" ht="13" x14ac:dyDescent="0.3">
      <c r="B19" s="12"/>
      <c r="C19" s="10"/>
      <c r="D19" s="10"/>
      <c r="E19" s="11"/>
    </row>
    <row r="20" spans="2:5" ht="13" x14ac:dyDescent="0.3">
      <c r="B20" s="12"/>
      <c r="C20" s="10"/>
      <c r="D20" s="10"/>
      <c r="E20" s="11"/>
    </row>
    <row r="21" spans="2:5" ht="18.5" x14ac:dyDescent="0.3">
      <c r="B21" s="13"/>
      <c r="C21" s="10"/>
      <c r="D21" s="10"/>
      <c r="E21" s="11"/>
    </row>
    <row r="22" spans="2:5" ht="21" x14ac:dyDescent="0.25">
      <c r="B22" s="228"/>
      <c r="C22" s="228"/>
      <c r="D22" s="228"/>
      <c r="E22" s="228"/>
    </row>
    <row r="23" spans="2:5" ht="21" x14ac:dyDescent="0.25">
      <c r="B23" s="228"/>
      <c r="C23" s="228"/>
      <c r="D23" s="228"/>
      <c r="E23" s="228"/>
    </row>
    <row r="24" spans="2:5" ht="21" x14ac:dyDescent="0.25">
      <c r="B24" s="228"/>
      <c r="C24" s="228"/>
      <c r="D24" s="228"/>
      <c r="E24" s="228"/>
    </row>
    <row r="25" spans="2:5" ht="21" x14ac:dyDescent="0.25">
      <c r="B25" s="228"/>
      <c r="C25" s="228"/>
      <c r="D25" s="228"/>
      <c r="E25" s="228"/>
    </row>
    <row r="26" spans="2:5" ht="21" x14ac:dyDescent="0.25">
      <c r="B26" s="228"/>
      <c r="C26" s="228"/>
      <c r="D26" s="228"/>
      <c r="E26" s="228"/>
    </row>
    <row r="27" spans="2:5" ht="13" x14ac:dyDescent="0.3">
      <c r="B27" s="22"/>
      <c r="C27" s="10"/>
      <c r="D27" s="10"/>
      <c r="E27" s="11"/>
    </row>
    <row r="28" spans="2:5" ht="13" x14ac:dyDescent="0.3">
      <c r="B28" s="22"/>
      <c r="C28" s="10"/>
      <c r="D28" s="10"/>
      <c r="E28" s="11"/>
    </row>
    <row r="29" spans="2:5" ht="15" x14ac:dyDescent="0.3">
      <c r="B29" s="23"/>
      <c r="C29" s="10"/>
      <c r="D29" s="10"/>
      <c r="E29" s="11"/>
    </row>
    <row r="30" spans="2:5" ht="13" x14ac:dyDescent="0.25">
      <c r="B30" s="225" t="s">
        <v>118</v>
      </c>
      <c r="C30" s="225"/>
      <c r="D30" s="225"/>
      <c r="E30" s="225"/>
    </row>
    <row r="31" spans="2:5" ht="13" x14ac:dyDescent="0.25">
      <c r="B31" s="225" t="s">
        <v>119</v>
      </c>
      <c r="C31" s="225"/>
      <c r="D31" s="225"/>
      <c r="E31" s="225"/>
    </row>
  </sheetData>
  <mergeCells count="10">
    <mergeCell ref="B25:E25"/>
    <mergeCell ref="B26:E26"/>
    <mergeCell ref="B30:E30"/>
    <mergeCell ref="B31:E31"/>
    <mergeCell ref="B7:E7"/>
    <mergeCell ref="B13:E13"/>
    <mergeCell ref="B14:E14"/>
    <mergeCell ref="B22:E22"/>
    <mergeCell ref="B23:E23"/>
    <mergeCell ref="B24:E2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rgb="FF002060"/>
    <pageSetUpPr fitToPage="1"/>
  </sheetPr>
  <dimension ref="B1:AA45"/>
  <sheetViews>
    <sheetView showGridLines="0" topLeftCell="A3" zoomScaleNormal="100" workbookViewId="0">
      <selection activeCell="P11" sqref="P11"/>
    </sheetView>
  </sheetViews>
  <sheetFormatPr defaultColWidth="11.453125" defaultRowHeight="13" x14ac:dyDescent="0.3"/>
  <cols>
    <col min="1" max="1" width="1.6328125" style="11" customWidth="1"/>
    <col min="2" max="2" width="35.36328125" style="11" customWidth="1"/>
    <col min="3" max="3" width="10.90625" style="41" customWidth="1"/>
    <col min="4" max="4" width="14" style="11" customWidth="1"/>
    <col min="5" max="5" width="11.08984375" style="11" customWidth="1"/>
    <col min="6" max="6" width="10.453125" style="11" customWidth="1"/>
    <col min="7" max="7" width="11.453125" style="11" customWidth="1"/>
    <col min="8" max="8" width="14.6328125" style="11" customWidth="1"/>
    <col min="9" max="9" width="17.453125" style="11" customWidth="1"/>
    <col min="10" max="10" width="1.6328125" style="11" customWidth="1"/>
    <col min="11" max="11" width="11.453125" style="11" customWidth="1"/>
    <col min="12" max="12" width="1.6328125" style="11" customWidth="1"/>
    <col min="13" max="13" width="11.453125" style="11" customWidth="1"/>
    <col min="14" max="14" width="1.6328125" style="11" customWidth="1"/>
    <col min="15" max="16384" width="11.453125" style="11"/>
  </cols>
  <sheetData>
    <row r="1" spans="2:27" ht="18.5" x14ac:dyDescent="0.3">
      <c r="B1" s="237" t="s">
        <v>120</v>
      </c>
      <c r="C1" s="237"/>
      <c r="D1" s="237"/>
      <c r="E1" s="237"/>
      <c r="F1" s="237"/>
      <c r="G1" s="237"/>
      <c r="H1" s="237"/>
      <c r="I1" s="237"/>
    </row>
    <row r="2" spans="2:27" ht="15.5" x14ac:dyDescent="0.35">
      <c r="B2" s="24"/>
      <c r="C2" s="24"/>
      <c r="D2" s="24"/>
      <c r="E2" s="24"/>
      <c r="F2" s="24"/>
      <c r="G2" s="24"/>
      <c r="H2" s="24"/>
      <c r="I2" s="24"/>
    </row>
    <row r="3" spans="2:27" ht="39.65" customHeight="1" x14ac:dyDescent="0.35">
      <c r="B3" s="25"/>
      <c r="C3" s="238" t="s">
        <v>1</v>
      </c>
      <c r="D3" s="238"/>
      <c r="E3" s="238"/>
      <c r="F3" s="238"/>
      <c r="G3" s="239" t="s">
        <v>21</v>
      </c>
      <c r="H3" s="239" t="s">
        <v>85</v>
      </c>
      <c r="I3" s="239" t="s">
        <v>84</v>
      </c>
      <c r="J3" s="26"/>
      <c r="K3" s="26"/>
    </row>
    <row r="4" spans="2:27" ht="18.75" customHeight="1" x14ac:dyDescent="0.35">
      <c r="B4" s="25"/>
      <c r="C4" s="27" t="s">
        <v>22</v>
      </c>
      <c r="D4" s="27" t="s">
        <v>66</v>
      </c>
      <c r="E4" s="27" t="s">
        <v>23</v>
      </c>
      <c r="F4" s="27" t="s">
        <v>24</v>
      </c>
      <c r="G4" s="240"/>
      <c r="H4" s="240"/>
      <c r="I4" s="240"/>
    </row>
    <row r="5" spans="2:27" ht="18" customHeight="1" x14ac:dyDescent="0.35">
      <c r="B5" s="28" t="s">
        <v>0</v>
      </c>
      <c r="C5" s="212">
        <f>Inflation!F8</f>
        <v>0.02</v>
      </c>
      <c r="D5" s="212">
        <f>Inflation!F7</f>
        <v>2.3400000000000001E-2</v>
      </c>
      <c r="E5" s="212">
        <f>Inflation!F5</f>
        <v>0.02</v>
      </c>
      <c r="F5" s="212">
        <f>Inflation!F6</f>
        <v>2.1000000000000001E-2</v>
      </c>
      <c r="G5" s="29">
        <f>AVERAGE(C5:F5)</f>
        <v>2.1100000000000001E-2</v>
      </c>
      <c r="H5" s="29">
        <v>0</v>
      </c>
      <c r="I5" s="30">
        <f>ROUND((G5+H5)*10,2)/10</f>
        <v>2.0999999999999998E-2</v>
      </c>
    </row>
    <row r="6" spans="2:27" ht="13.4" customHeight="1" x14ac:dyDescent="0.35">
      <c r="B6" s="25"/>
      <c r="C6" s="31"/>
      <c r="D6" s="32"/>
      <c r="E6" s="32"/>
      <c r="F6" s="32"/>
      <c r="G6" s="32"/>
      <c r="H6" s="32"/>
      <c r="I6" s="33"/>
    </row>
    <row r="7" spans="2:27" ht="39.65" customHeight="1" x14ac:dyDescent="0.35">
      <c r="B7" s="25"/>
      <c r="C7" s="238" t="s">
        <v>1</v>
      </c>
      <c r="D7" s="238"/>
      <c r="E7" s="238"/>
      <c r="F7" s="238"/>
      <c r="G7" s="239" t="s">
        <v>21</v>
      </c>
      <c r="H7" s="239" t="s">
        <v>80</v>
      </c>
      <c r="I7" s="239" t="s">
        <v>81</v>
      </c>
    </row>
    <row r="8" spans="2:27" ht="18" customHeight="1" x14ac:dyDescent="0.35">
      <c r="B8" s="25"/>
      <c r="C8" s="27" t="s">
        <v>28</v>
      </c>
      <c r="D8" s="27" t="s">
        <v>66</v>
      </c>
      <c r="E8" s="27" t="s">
        <v>23</v>
      </c>
      <c r="F8" s="27" t="s">
        <v>24</v>
      </c>
      <c r="G8" s="240"/>
      <c r="H8" s="240"/>
      <c r="I8" s="240"/>
    </row>
    <row r="9" spans="2:27" ht="18" customHeight="1" x14ac:dyDescent="0.35">
      <c r="B9" s="34" t="s">
        <v>82</v>
      </c>
      <c r="C9" s="35"/>
      <c r="D9" s="212">
        <f>'Court terme'!F7</f>
        <v>2.4299999999999999E-2</v>
      </c>
      <c r="E9" s="212">
        <f>'Court terme'!F5</f>
        <v>2.3E-2</v>
      </c>
      <c r="F9" s="212">
        <f>'Court terme'!F6</f>
        <v>2.0400000000000001E-2</v>
      </c>
      <c r="G9" s="36">
        <f>AVERAGE(D9:F9)</f>
        <v>2.2566666666666665E-2</v>
      </c>
      <c r="H9" s="37">
        <v>0</v>
      </c>
      <c r="I9" s="38">
        <f>ROUND((G9+H9)*10,2)/10</f>
        <v>2.3E-2</v>
      </c>
      <c r="V9" s="39"/>
      <c r="W9" s="39"/>
      <c r="X9" s="39"/>
      <c r="Y9" s="39"/>
      <c r="Z9" s="39"/>
      <c r="AA9" s="39"/>
    </row>
    <row r="10" spans="2:27" ht="18" customHeight="1" x14ac:dyDescent="0.35">
      <c r="B10" s="34" t="s">
        <v>83</v>
      </c>
      <c r="C10" s="35"/>
      <c r="D10" s="213">
        <f>'Revenu fixe'!F7</f>
        <v>3.6299999999999999E-2</v>
      </c>
      <c r="E10" s="213">
        <f>'Revenu fixe'!F5</f>
        <v>2.5500000000000002E-2</v>
      </c>
      <c r="F10" s="213">
        <f>'Revenu fixe'!F6</f>
        <v>3.5400000000000001E-2</v>
      </c>
      <c r="G10" s="36">
        <f>AVERAGE(D10:F10)</f>
        <v>3.2400000000000005E-2</v>
      </c>
      <c r="H10" s="36">
        <v>0</v>
      </c>
      <c r="I10" s="38">
        <f>ROUND((G10+H10)*10,2)/10</f>
        <v>3.2000000000000001E-2</v>
      </c>
      <c r="V10" s="39"/>
      <c r="W10" s="39"/>
      <c r="X10" s="39"/>
      <c r="Y10" s="39"/>
      <c r="Z10" s="39"/>
      <c r="AA10" s="39"/>
    </row>
    <row r="11" spans="2:27" ht="18" customHeight="1" x14ac:dyDescent="0.3">
      <c r="B11" s="34" t="s">
        <v>27</v>
      </c>
      <c r="C11" s="212">
        <f>'Actions canadiennes'!F8</f>
        <v>7.0770860307071581E-2</v>
      </c>
      <c r="D11" s="212">
        <f>'Actions canadiennes'!F7</f>
        <v>6.8400000000000002E-2</v>
      </c>
      <c r="E11" s="212">
        <f>'Actions canadiennes'!F5</f>
        <v>6.7000000000000004E-2</v>
      </c>
      <c r="F11" s="212">
        <f>'Actions canadiennes'!F6</f>
        <v>6.1199999999999991E-2</v>
      </c>
      <c r="G11" s="36">
        <f>AVERAGE(C11:F11)</f>
        <v>6.6842715076767895E-2</v>
      </c>
      <c r="H11" s="36">
        <v>-5.0000000000000001E-3</v>
      </c>
      <c r="I11" s="38">
        <f>ROUND((G11+H11)*10,2)/10</f>
        <v>6.2E-2</v>
      </c>
      <c r="V11" s="39"/>
      <c r="W11" s="39"/>
      <c r="X11" s="39"/>
      <c r="Y11" s="39"/>
      <c r="Z11" s="39"/>
      <c r="AA11" s="39"/>
    </row>
    <row r="12" spans="2:27" ht="18" customHeight="1" x14ac:dyDescent="0.3">
      <c r="B12" s="40" t="s">
        <v>50</v>
      </c>
      <c r="C12" s="212">
        <f>'Actions étrangères (développés)'!F8</f>
        <v>7.9982838919215871E-2</v>
      </c>
      <c r="D12" s="212">
        <f>'Actions étrangères (développés)'!F7</f>
        <v>7.1250000000000008E-2</v>
      </c>
      <c r="E12" s="212">
        <f>'Actions étrangères (développés)'!F5</f>
        <v>6.7000000000000004E-2</v>
      </c>
      <c r="F12" s="212">
        <f>'Actions étrangères (développés)'!F6</f>
        <v>6.1199999999999991E-2</v>
      </c>
      <c r="G12" s="36">
        <f>AVERAGE(C12:F12)</f>
        <v>6.9858209729803972E-2</v>
      </c>
      <c r="H12" s="36">
        <v>-5.0000000000000001E-3</v>
      </c>
      <c r="I12" s="38">
        <f>ROUND((G12+H12)*10,2)/10</f>
        <v>6.5000000000000002E-2</v>
      </c>
      <c r="V12" s="39"/>
      <c r="W12" s="39"/>
      <c r="X12" s="39"/>
      <c r="Y12" s="39"/>
      <c r="Z12" s="39"/>
      <c r="AA12" s="39"/>
    </row>
    <row r="13" spans="2:27" ht="18" customHeight="1" x14ac:dyDescent="0.3">
      <c r="B13" s="34" t="s">
        <v>49</v>
      </c>
      <c r="C13" s="212">
        <f>'Actions étrangères (émergents)'!F8</f>
        <v>9.2197260039835971E-2</v>
      </c>
      <c r="D13" s="212">
        <f>'Actions étrangères (émergents)'!F7</f>
        <v>7.8100000000000003E-2</v>
      </c>
      <c r="E13" s="212">
        <f>'Actions étrangères (émergents)'!F5</f>
        <v>7.5999999999999998E-2</v>
      </c>
      <c r="F13" s="212">
        <f>'Actions étrangères (émergents)'!F6</f>
        <v>7.0199999999999985E-2</v>
      </c>
      <c r="G13" s="36">
        <f>AVERAGE(C13:F13)</f>
        <v>7.9124315009958993E-2</v>
      </c>
      <c r="H13" s="36">
        <v>-5.0000000000000001E-3</v>
      </c>
      <c r="I13" s="38">
        <f>ROUND((G13+H13)*10,2)/10</f>
        <v>7.3999999999999996E-2</v>
      </c>
      <c r="V13" s="39"/>
      <c r="W13" s="39"/>
      <c r="X13" s="39"/>
      <c r="Y13" s="39"/>
      <c r="Z13" s="39"/>
      <c r="AA13" s="39"/>
    </row>
    <row r="14" spans="2:27" ht="16.5" customHeight="1" x14ac:dyDescent="0.3">
      <c r="B14" s="244" t="s">
        <v>29</v>
      </c>
      <c r="C14" s="245"/>
      <c r="D14" s="245"/>
      <c r="E14" s="245"/>
      <c r="F14" s="245"/>
      <c r="G14" s="245"/>
      <c r="H14" s="246"/>
      <c r="I14" s="38">
        <f>I9+2%</f>
        <v>4.2999999999999997E-2</v>
      </c>
      <c r="V14" s="39"/>
      <c r="W14" s="39"/>
      <c r="X14" s="39"/>
      <c r="Y14" s="39"/>
      <c r="Z14" s="39"/>
      <c r="AA14" s="39"/>
    </row>
    <row r="15" spans="2:27" hidden="1" x14ac:dyDescent="0.3">
      <c r="I15" s="39">
        <v>7.4999999999999997E-3</v>
      </c>
    </row>
    <row r="16" spans="2:27" x14ac:dyDescent="0.3">
      <c r="I16" s="39"/>
    </row>
    <row r="17" spans="2:15" s="16" customFormat="1" ht="15" customHeight="1" x14ac:dyDescent="0.25">
      <c r="B17" s="247" t="s">
        <v>76</v>
      </c>
      <c r="C17" s="247"/>
      <c r="D17" s="247"/>
      <c r="E17" s="247"/>
      <c r="F17" s="247"/>
      <c r="G17" s="247"/>
      <c r="H17" s="247"/>
      <c r="I17" s="247"/>
    </row>
    <row r="18" spans="2:15" ht="30" customHeight="1" x14ac:dyDescent="0.3">
      <c r="B18" s="243" t="s">
        <v>74</v>
      </c>
      <c r="C18" s="243"/>
      <c r="D18" s="243"/>
      <c r="E18" s="243"/>
      <c r="F18" s="243"/>
      <c r="G18" s="243"/>
      <c r="H18" s="243"/>
      <c r="I18" s="243"/>
    </row>
    <row r="19" spans="2:15" ht="15" customHeight="1" x14ac:dyDescent="0.3">
      <c r="B19" s="242" t="s">
        <v>75</v>
      </c>
      <c r="C19" s="243"/>
      <c r="D19" s="243"/>
      <c r="E19" s="243"/>
      <c r="F19" s="243"/>
      <c r="G19" s="243"/>
      <c r="H19" s="243"/>
      <c r="I19" s="243"/>
    </row>
    <row r="20" spans="2:15" ht="30" customHeight="1" x14ac:dyDescent="0.3"/>
    <row r="21" spans="2:15" ht="14.5" x14ac:dyDescent="0.3">
      <c r="B21" s="248" t="s">
        <v>149</v>
      </c>
      <c r="C21" s="249"/>
      <c r="D21" s="249"/>
      <c r="E21" s="249"/>
      <c r="F21" s="249"/>
      <c r="G21" s="249"/>
      <c r="H21" s="249"/>
      <c r="I21" s="249"/>
      <c r="J21" s="249"/>
      <c r="K21" s="249"/>
      <c r="L21" s="249"/>
      <c r="M21" s="249"/>
      <c r="N21" s="249"/>
      <c r="O21" s="249"/>
    </row>
    <row r="22" spans="2:15" ht="14.5" x14ac:dyDescent="0.35">
      <c r="B22" s="42" t="s">
        <v>105</v>
      </c>
      <c r="C22" s="43"/>
      <c r="D22" s="44"/>
      <c r="E22" s="223">
        <f>+I11-I10</f>
        <v>0.03</v>
      </c>
      <c r="F22" s="44" t="s">
        <v>184</v>
      </c>
      <c r="G22" s="44"/>
      <c r="H22" s="44"/>
      <c r="I22" s="45"/>
      <c r="J22" s="45"/>
      <c r="K22" s="45"/>
      <c r="L22" s="45"/>
      <c r="M22" s="45"/>
      <c r="N22" s="44"/>
      <c r="O22" s="46"/>
    </row>
    <row r="23" spans="2:15" ht="14.5" x14ac:dyDescent="0.35">
      <c r="B23" s="47" t="s">
        <v>106</v>
      </c>
      <c r="C23" s="48"/>
      <c r="D23" s="48"/>
      <c r="E23" s="224">
        <f>+I12-I10</f>
        <v>3.3000000000000002E-2</v>
      </c>
      <c r="F23" s="49" t="s">
        <v>185</v>
      </c>
      <c r="G23" s="49"/>
      <c r="H23" s="49"/>
      <c r="I23" s="50"/>
      <c r="J23" s="50"/>
      <c r="K23" s="50"/>
      <c r="L23" s="50"/>
      <c r="M23" s="50"/>
      <c r="N23" s="50"/>
      <c r="O23" s="51"/>
    </row>
    <row r="24" spans="2:15" ht="14.5" x14ac:dyDescent="0.35">
      <c r="B24" s="42" t="s">
        <v>116</v>
      </c>
      <c r="C24" s="52"/>
      <c r="D24" s="44"/>
      <c r="E24" s="223">
        <f>+I13-I10</f>
        <v>4.1999999999999996E-2</v>
      </c>
      <c r="F24" s="44" t="s">
        <v>186</v>
      </c>
      <c r="G24" s="44"/>
      <c r="H24" s="44"/>
      <c r="I24" s="45"/>
      <c r="J24" s="45"/>
      <c r="K24" s="45"/>
      <c r="L24" s="45"/>
      <c r="M24" s="45"/>
      <c r="N24" s="50"/>
      <c r="O24" s="51"/>
    </row>
    <row r="28" spans="2:15" x14ac:dyDescent="0.3">
      <c r="D28" s="41"/>
    </row>
    <row r="30" spans="2:15" x14ac:dyDescent="0.3">
      <c r="C30" s="53"/>
      <c r="D30" s="53"/>
    </row>
    <row r="31" spans="2:15" x14ac:dyDescent="0.3">
      <c r="C31" s="53"/>
      <c r="D31" s="53"/>
    </row>
    <row r="32" spans="2:15" x14ac:dyDescent="0.3">
      <c r="C32" s="53"/>
      <c r="D32" s="53"/>
    </row>
    <row r="33" spans="2:9" x14ac:dyDescent="0.3">
      <c r="C33" s="53"/>
      <c r="D33" s="53"/>
    </row>
    <row r="45" spans="2:9" x14ac:dyDescent="0.3">
      <c r="B45" s="241"/>
      <c r="C45" s="241"/>
      <c r="D45" s="241"/>
      <c r="E45" s="241"/>
      <c r="F45" s="241"/>
      <c r="G45" s="241"/>
      <c r="H45" s="241"/>
      <c r="I45" s="241"/>
    </row>
  </sheetData>
  <mergeCells count="15">
    <mergeCell ref="B45:I45"/>
    <mergeCell ref="B19:I19"/>
    <mergeCell ref="B18:I18"/>
    <mergeCell ref="B14:H14"/>
    <mergeCell ref="B17:I17"/>
    <mergeCell ref="B21:O21"/>
    <mergeCell ref="B1:I1"/>
    <mergeCell ref="C3:F3"/>
    <mergeCell ref="G3:G4"/>
    <mergeCell ref="H3:H4"/>
    <mergeCell ref="C7:F7"/>
    <mergeCell ref="G7:G8"/>
    <mergeCell ref="H7:H8"/>
    <mergeCell ref="I7:I8"/>
    <mergeCell ref="I3:I4"/>
  </mergeCells>
  <phoneticPr fontId="0" type="noConversion"/>
  <hyperlinks>
    <hyperlink ref="C5" location="Inflation!E8" display="Inflation!E8" xr:uid="{00000000-0004-0000-0300-000000000000}"/>
    <hyperlink ref="D5" location="Inflation!E7" display="Inflation!E7" xr:uid="{00000000-0004-0000-0300-000001000000}"/>
    <hyperlink ref="E5" location="Inflation!E5" display="Inflation!E5" xr:uid="{00000000-0004-0000-0300-000002000000}"/>
    <hyperlink ref="F5" location="Inflation!E6" display="Inflation!E6" xr:uid="{00000000-0004-0000-0300-000003000000}"/>
    <hyperlink ref="D9:F9" location="'Short Term'!A1" display="'Short Term'!A1" xr:uid="{00000000-0004-0000-0300-000005000000}"/>
    <hyperlink ref="C11:F11" location="'Canadian Equities'!A1" display="'Canadian Equities'!A1" xr:uid="{00000000-0004-0000-0300-000007000000}"/>
    <hyperlink ref="C12:F12" location="'Foreign Equities (Developed)'!A1" display="'Foreign Equities (Developed)'!A1" xr:uid="{00000000-0004-0000-0300-000008000000}"/>
    <hyperlink ref="C13:F13" location="'Foreign Equities (Emerging)'!A1" display="'Foreign Equities (Emerging)'!A1" xr:uid="{00000000-0004-0000-0300-000009000000}"/>
    <hyperlink ref="D9" location="'Court terme'!F7" display="'Court terme'!F7" xr:uid="{00000000-0004-0000-0300-00000A000000}"/>
    <hyperlink ref="D10" location="'Revenu fixe'!F7" display="'Revenu fixe'!F7" xr:uid="{00000000-0004-0000-0300-00000B000000}"/>
    <hyperlink ref="D11" location="'Actions canadiennes'!F7" display="'Actions canadiennes'!F7" xr:uid="{00000000-0004-0000-0300-00000C000000}"/>
    <hyperlink ref="D12" location="'Actions étrangères (développés)'!F7" display="'Actions étrangères (développés)'!F7" xr:uid="{00000000-0004-0000-0300-00000D000000}"/>
    <hyperlink ref="D13" location="'Actions étrangères (émergents)'!F7" display="'Actions étrangères (émergents)'!F7" xr:uid="{00000000-0004-0000-0300-00000E000000}"/>
    <hyperlink ref="E9" location="'Court terme'!F5" display="'Court terme'!F5" xr:uid="{00000000-0004-0000-0300-00000F000000}"/>
    <hyperlink ref="E10" location="'Revenu fixe'!F5" display="'Revenu fixe'!F5" xr:uid="{00000000-0004-0000-0300-000010000000}"/>
    <hyperlink ref="E11" location="'Actions canadiennes'!F5" display="'Actions canadiennes'!F5" xr:uid="{00000000-0004-0000-0300-000011000000}"/>
    <hyperlink ref="E12" location="'Actions étrangères (développés)'!F5" display="'Actions étrangères (développés)'!F5" xr:uid="{00000000-0004-0000-0300-000012000000}"/>
    <hyperlink ref="E13" location="'Actions étrangères (émergents)'!F5" display="'Actions étrangères (émergents)'!F5" xr:uid="{00000000-0004-0000-0300-000013000000}"/>
    <hyperlink ref="F9" location="'Court terme'!F6" display="'Court terme'!F6" xr:uid="{00000000-0004-0000-0300-000014000000}"/>
    <hyperlink ref="F10" location="'Revenu fixe'!F6" display="'Revenu fixe'!F6" xr:uid="{00000000-0004-0000-0300-000015000000}"/>
    <hyperlink ref="F11" location="'Actions canadiennes'!F6" display="'Actions canadiennes'!F6" xr:uid="{00000000-0004-0000-0300-000016000000}"/>
    <hyperlink ref="F12" location="'Actions étrangères (développés)'!F6" display="'Actions étrangères (développés)'!F6" xr:uid="{00000000-0004-0000-0300-000017000000}"/>
    <hyperlink ref="F13" location="'Actions étrangères (émergents)'!F6" display="'Actions étrangères (émergents)'!F6" xr:uid="{00000000-0004-0000-0300-000018000000}"/>
    <hyperlink ref="C13" location="'Actions étrangères (émergents)'!F8" display="'Actions étrangères (émergents)'!F8" xr:uid="{00000000-0004-0000-0300-000019000000}"/>
    <hyperlink ref="C12" location="'Actions étrangères (développés)'!F8" display="'Actions étrangères (développés)'!F8" xr:uid="{00000000-0004-0000-0300-00001A000000}"/>
    <hyperlink ref="C11" location="'Actions canadiennes'!F8" display="'Actions canadiennes'!F8" xr:uid="{00000000-0004-0000-0300-00001B000000}"/>
  </hyperlinks>
  <printOptions horizontalCentered="1"/>
  <pageMargins left="0.70866141732283472" right="0.70866141732283472" top="0.74803149606299213" bottom="0.74803149606299213" header="0.31496062992125984" footer="0.31496062992125984"/>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tabColor rgb="FF92D050"/>
  </sheetPr>
  <dimension ref="B3:E31"/>
  <sheetViews>
    <sheetView zoomScaleNormal="100" workbookViewId="0">
      <selection activeCell="M7" sqref="M7"/>
    </sheetView>
  </sheetViews>
  <sheetFormatPr defaultColWidth="8.90625" defaultRowHeight="13" x14ac:dyDescent="0.3"/>
  <cols>
    <col min="1" max="1" width="4.453125" style="11" customWidth="1"/>
    <col min="2" max="2" width="53" style="11" customWidth="1"/>
    <col min="3" max="16384" width="8.90625" style="11"/>
  </cols>
  <sheetData>
    <row r="3" spans="2:5" ht="61.5" customHeight="1" x14ac:dyDescent="0.3">
      <c r="B3" s="54" t="s">
        <v>9</v>
      </c>
    </row>
    <row r="4" spans="2:5" ht="61.5" customHeight="1" x14ac:dyDescent="0.3">
      <c r="B4" s="54"/>
    </row>
    <row r="7" spans="2:5" ht="135" customHeight="1" x14ac:dyDescent="0.3">
      <c r="B7" s="226" t="s">
        <v>125</v>
      </c>
      <c r="C7" s="226"/>
      <c r="D7" s="226"/>
      <c r="E7" s="226"/>
    </row>
    <row r="8" spans="2:5" ht="15" x14ac:dyDescent="0.3">
      <c r="B8" s="21"/>
      <c r="C8" s="10"/>
      <c r="D8" s="10"/>
    </row>
    <row r="9" spans="2:5" ht="15" x14ac:dyDescent="0.3">
      <c r="B9" s="21"/>
      <c r="C9" s="10"/>
      <c r="D9" s="10"/>
    </row>
    <row r="10" spans="2:5" ht="15" x14ac:dyDescent="0.3">
      <c r="B10" s="21"/>
      <c r="C10" s="10"/>
      <c r="D10" s="10"/>
    </row>
    <row r="11" spans="2:5" ht="15" x14ac:dyDescent="0.3">
      <c r="B11" s="21"/>
      <c r="C11" s="10"/>
      <c r="D11" s="10"/>
    </row>
    <row r="12" spans="2:5" ht="23.5" x14ac:dyDescent="0.3">
      <c r="B12" s="9"/>
      <c r="C12" s="10"/>
      <c r="D12" s="10"/>
    </row>
    <row r="13" spans="2:5" ht="23.25" customHeight="1" x14ac:dyDescent="0.3">
      <c r="B13" s="227" t="s">
        <v>8</v>
      </c>
      <c r="C13" s="227"/>
      <c r="D13" s="227"/>
      <c r="E13" s="227"/>
    </row>
    <row r="14" spans="2:5" ht="25.5" customHeight="1" x14ac:dyDescent="0.3">
      <c r="B14" s="227" t="s">
        <v>63</v>
      </c>
      <c r="C14" s="227"/>
      <c r="D14" s="227"/>
      <c r="E14" s="227"/>
    </row>
    <row r="15" spans="2:5" x14ac:dyDescent="0.3">
      <c r="B15" s="12"/>
      <c r="C15" s="10"/>
      <c r="D15" s="10"/>
    </row>
    <row r="16" spans="2:5" x14ac:dyDescent="0.3">
      <c r="B16" s="12"/>
      <c r="C16" s="10"/>
      <c r="D16" s="10"/>
    </row>
    <row r="17" spans="2:5" x14ac:dyDescent="0.3">
      <c r="B17" s="12"/>
      <c r="C17" s="10"/>
      <c r="D17" s="10"/>
    </row>
    <row r="18" spans="2:5" x14ac:dyDescent="0.3">
      <c r="B18" s="12"/>
      <c r="C18" s="10"/>
      <c r="D18" s="10"/>
    </row>
    <row r="19" spans="2:5" x14ac:dyDescent="0.3">
      <c r="B19" s="12"/>
      <c r="C19" s="10"/>
      <c r="D19" s="10"/>
    </row>
    <row r="20" spans="2:5" x14ac:dyDescent="0.3">
      <c r="B20" s="12"/>
      <c r="C20" s="10"/>
      <c r="D20" s="10"/>
    </row>
    <row r="21" spans="2:5" ht="18.5" x14ac:dyDescent="0.3">
      <c r="B21" s="13"/>
      <c r="C21" s="10"/>
      <c r="D21" s="10"/>
    </row>
    <row r="22" spans="2:5" ht="21" x14ac:dyDescent="0.3">
      <c r="B22" s="228"/>
      <c r="C22" s="228"/>
      <c r="D22" s="228"/>
      <c r="E22" s="228"/>
    </row>
    <row r="23" spans="2:5" ht="21" x14ac:dyDescent="0.3">
      <c r="B23" s="228"/>
      <c r="C23" s="228"/>
      <c r="D23" s="228"/>
      <c r="E23" s="228"/>
    </row>
    <row r="24" spans="2:5" ht="21" x14ac:dyDescent="0.3">
      <c r="B24" s="228"/>
      <c r="C24" s="228"/>
      <c r="D24" s="228"/>
      <c r="E24" s="228"/>
    </row>
    <row r="25" spans="2:5" ht="21" x14ac:dyDescent="0.3">
      <c r="B25" s="228"/>
      <c r="C25" s="228"/>
      <c r="D25" s="228"/>
      <c r="E25" s="228"/>
    </row>
    <row r="26" spans="2:5" ht="21" x14ac:dyDescent="0.3">
      <c r="B26" s="228"/>
      <c r="C26" s="228"/>
      <c r="D26" s="228"/>
      <c r="E26" s="228"/>
    </row>
    <row r="27" spans="2:5" x14ac:dyDescent="0.3">
      <c r="B27" s="22"/>
      <c r="C27" s="10"/>
      <c r="D27" s="10"/>
    </row>
    <row r="28" spans="2:5" x14ac:dyDescent="0.3">
      <c r="B28" s="22"/>
      <c r="C28" s="10"/>
      <c r="D28" s="10"/>
    </row>
    <row r="29" spans="2:5" ht="15" x14ac:dyDescent="0.3">
      <c r="B29" s="23"/>
      <c r="C29" s="10"/>
      <c r="D29" s="10"/>
    </row>
    <row r="30" spans="2:5" x14ac:dyDescent="0.3">
      <c r="B30" s="225" t="s">
        <v>118</v>
      </c>
      <c r="C30" s="225"/>
      <c r="D30" s="225"/>
      <c r="E30" s="225"/>
    </row>
    <row r="31" spans="2:5" x14ac:dyDescent="0.3">
      <c r="B31" s="225" t="s">
        <v>119</v>
      </c>
      <c r="C31" s="225"/>
      <c r="D31" s="225"/>
      <c r="E31" s="225"/>
    </row>
  </sheetData>
  <mergeCells count="10">
    <mergeCell ref="B25:E25"/>
    <mergeCell ref="B26:E26"/>
    <mergeCell ref="B30:E30"/>
    <mergeCell ref="B31:E31"/>
    <mergeCell ref="B7:E7"/>
    <mergeCell ref="B13:E13"/>
    <mergeCell ref="B14:E14"/>
    <mergeCell ref="B22:E22"/>
    <mergeCell ref="B23:E23"/>
    <mergeCell ref="B24:E2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tabColor rgb="FF92D050"/>
    <pageSetUpPr fitToPage="1"/>
  </sheetPr>
  <dimension ref="A1:F15"/>
  <sheetViews>
    <sheetView showGridLines="0" zoomScaleNormal="100" workbookViewId="0">
      <selection activeCell="C5" sqref="C5"/>
    </sheetView>
  </sheetViews>
  <sheetFormatPr defaultColWidth="11.453125" defaultRowHeight="13" x14ac:dyDescent="0.3"/>
  <cols>
    <col min="1" max="1" width="1.6328125" style="11" customWidth="1"/>
    <col min="2" max="2" width="25.6328125" style="11" customWidth="1"/>
    <col min="3" max="3" width="30.6328125" style="11" customWidth="1"/>
    <col min="4" max="4" width="85.453125" style="11" customWidth="1"/>
    <col min="5" max="5" width="22.90625" style="11" customWidth="1"/>
    <col min="6" max="6" width="8.6328125" style="11" customWidth="1"/>
    <col min="7" max="7" width="1.6328125" style="11" customWidth="1"/>
    <col min="8" max="16384" width="11.453125" style="11"/>
  </cols>
  <sheetData>
    <row r="1" spans="1:6" ht="18.5" x14ac:dyDescent="0.3">
      <c r="B1" s="237" t="s">
        <v>126</v>
      </c>
      <c r="C1" s="237"/>
      <c r="D1" s="237"/>
      <c r="E1" s="237"/>
      <c r="F1" s="237"/>
    </row>
    <row r="4" spans="1:6" ht="27" customHeight="1" x14ac:dyDescent="0.35">
      <c r="A4" s="55"/>
      <c r="B4" s="56" t="s">
        <v>1</v>
      </c>
      <c r="C4" s="56" t="s">
        <v>12</v>
      </c>
      <c r="D4" s="56" t="s">
        <v>11</v>
      </c>
      <c r="E4" s="56" t="s">
        <v>13</v>
      </c>
      <c r="F4" s="56" t="s">
        <v>14</v>
      </c>
    </row>
    <row r="5" spans="1:6" ht="81.900000000000006" customHeight="1" x14ac:dyDescent="0.3">
      <c r="B5" s="57" t="s">
        <v>181</v>
      </c>
      <c r="C5" s="215" t="s">
        <v>142</v>
      </c>
      <c r="D5" s="58" t="s">
        <v>158</v>
      </c>
      <c r="E5" s="59" t="s">
        <v>161</v>
      </c>
      <c r="F5" s="60">
        <f>1*2%</f>
        <v>0.02</v>
      </c>
    </row>
    <row r="6" spans="1:6" ht="86.15" customHeight="1" x14ac:dyDescent="0.3">
      <c r="B6" s="57" t="s">
        <v>133</v>
      </c>
      <c r="C6" s="215" t="s">
        <v>156</v>
      </c>
      <c r="D6" s="58" t="s">
        <v>159</v>
      </c>
      <c r="E6" s="59" t="s">
        <v>160</v>
      </c>
      <c r="F6" s="60">
        <f>2.1%</f>
        <v>2.1000000000000001E-2</v>
      </c>
    </row>
    <row r="7" spans="1:6" ht="71.400000000000006" customHeight="1" x14ac:dyDescent="0.3">
      <c r="B7" s="57" t="s">
        <v>99</v>
      </c>
      <c r="C7" s="214" t="s">
        <v>99</v>
      </c>
      <c r="D7" s="61" t="s">
        <v>68</v>
      </c>
      <c r="E7" s="59" t="s">
        <v>67</v>
      </c>
      <c r="F7" s="60">
        <f>'Sondage IQPF FP Canada'!E14</f>
        <v>2.3400000000000001E-2</v>
      </c>
    </row>
    <row r="8" spans="1:6" ht="81" customHeight="1" x14ac:dyDescent="0.3">
      <c r="B8" s="57" t="s">
        <v>30</v>
      </c>
      <c r="C8" s="215" t="s">
        <v>31</v>
      </c>
      <c r="D8" s="62" t="s">
        <v>150</v>
      </c>
      <c r="E8" s="63">
        <v>0.02</v>
      </c>
      <c r="F8" s="60">
        <v>0.02</v>
      </c>
    </row>
    <row r="9" spans="1:6" x14ac:dyDescent="0.3">
      <c r="B9" s="253" t="s">
        <v>21</v>
      </c>
      <c r="C9" s="257"/>
      <c r="D9" s="258"/>
      <c r="E9" s="250">
        <v>1</v>
      </c>
      <c r="F9" s="254">
        <f>AVERAGE(F5:F8)</f>
        <v>2.1100000000000001E-2</v>
      </c>
    </row>
    <row r="10" spans="1:6" x14ac:dyDescent="0.3">
      <c r="B10" s="251"/>
      <c r="C10" s="259"/>
      <c r="D10" s="260"/>
      <c r="E10" s="251"/>
      <c r="F10" s="255"/>
    </row>
    <row r="11" spans="1:6" ht="6" customHeight="1" x14ac:dyDescent="0.3">
      <c r="B11" s="252"/>
      <c r="C11" s="261"/>
      <c r="D11" s="262"/>
      <c r="E11" s="252"/>
      <c r="F11" s="256"/>
    </row>
    <row r="14" spans="1:6" ht="14.5" x14ac:dyDescent="0.35">
      <c r="B14" s="25"/>
      <c r="C14" s="25"/>
    </row>
    <row r="15" spans="1:6" ht="14.5" x14ac:dyDescent="0.35">
      <c r="B15" s="25"/>
      <c r="C15" s="25"/>
    </row>
  </sheetData>
  <mergeCells count="5">
    <mergeCell ref="B1:F1"/>
    <mergeCell ref="E9:E11"/>
    <mergeCell ref="B9:B11"/>
    <mergeCell ref="F9:F11"/>
    <mergeCell ref="C9:D11"/>
  </mergeCells>
  <phoneticPr fontId="15" type="noConversion"/>
  <hyperlinks>
    <hyperlink ref="C8" r:id="rId1" xr:uid="{00000000-0004-0000-0500-000000000000}"/>
    <hyperlink ref="C7" location="'sondage IQPF FP Canada'!A1" display="Sondage mené en 2019 par l'IQPF et FP Canada" xr:uid="{2749EDAD-6E3B-4A05-B005-84C5F9BA5AAD}"/>
    <hyperlink ref="C5" r:id="rId2" location="tbl57" xr:uid="{E4F50116-6CAA-42D1-A627-92DAABAED22B}"/>
    <hyperlink ref="C6" r:id="rId3" display="Tableau 26 Taux d’inflation et d’augmentation des gains moyens de travail" xr:uid="{1B0C0930-D785-44C5-86CB-35647EC213FB}"/>
  </hyperlinks>
  <pageMargins left="0.7" right="0.7" top="0.75" bottom="0.75" header="0.3" footer="0.3"/>
  <pageSetup scale="71" fitToHeight="0"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rgb="FF92D050"/>
    <pageSetUpPr fitToPage="1"/>
  </sheetPr>
  <dimension ref="A1:G12"/>
  <sheetViews>
    <sheetView showGridLines="0" zoomScaleNormal="100" workbookViewId="0">
      <selection activeCell="C6" sqref="C6"/>
    </sheetView>
  </sheetViews>
  <sheetFormatPr defaultColWidth="11.453125" defaultRowHeight="13" x14ac:dyDescent="0.3"/>
  <cols>
    <col min="1" max="1" width="1.6328125" style="11" customWidth="1"/>
    <col min="2" max="2" width="25.6328125" style="11" customWidth="1"/>
    <col min="3" max="3" width="30.6328125" style="11" customWidth="1"/>
    <col min="4" max="4" width="86.453125" style="11" customWidth="1"/>
    <col min="5" max="5" width="27.453125" style="11" customWidth="1"/>
    <col min="6" max="6" width="13.453125" style="11" customWidth="1"/>
    <col min="7" max="7" width="1.6328125" style="11" customWidth="1"/>
    <col min="8" max="16384" width="11.453125" style="11"/>
  </cols>
  <sheetData>
    <row r="1" spans="1:7" ht="18.5" x14ac:dyDescent="0.3">
      <c r="B1" s="237" t="s">
        <v>127</v>
      </c>
      <c r="C1" s="237"/>
      <c r="D1" s="237"/>
      <c r="E1" s="237"/>
      <c r="F1" s="237"/>
    </row>
    <row r="2" spans="1:7" ht="15.5" x14ac:dyDescent="0.3">
      <c r="B2" s="266"/>
      <c r="C2" s="267"/>
      <c r="D2" s="267"/>
      <c r="E2" s="64"/>
      <c r="F2" s="267"/>
    </row>
    <row r="3" spans="1:7" x14ac:dyDescent="0.3">
      <c r="B3" s="266"/>
      <c r="C3" s="268"/>
      <c r="D3" s="268"/>
      <c r="E3" s="65"/>
      <c r="F3" s="268"/>
    </row>
    <row r="4" spans="1:7" ht="27.75" customHeight="1" x14ac:dyDescent="0.3">
      <c r="B4" s="56" t="s">
        <v>1</v>
      </c>
      <c r="C4" s="56" t="s">
        <v>12</v>
      </c>
      <c r="D4" s="56" t="s">
        <v>11</v>
      </c>
      <c r="E4" s="56" t="s">
        <v>13</v>
      </c>
      <c r="F4" s="56" t="s">
        <v>14</v>
      </c>
    </row>
    <row r="5" spans="1:7" ht="77.25" customHeight="1" x14ac:dyDescent="0.35">
      <c r="A5" s="25"/>
      <c r="B5" s="57" t="s">
        <v>181</v>
      </c>
      <c r="C5" s="215" t="s">
        <v>141</v>
      </c>
      <c r="D5" s="62" t="s">
        <v>162</v>
      </c>
      <c r="E5" s="66" t="s">
        <v>166</v>
      </c>
      <c r="F5" s="60">
        <f>(0.3)/100+Inflation!F5</f>
        <v>2.3E-2</v>
      </c>
      <c r="G5" s="263"/>
    </row>
    <row r="6" spans="1:7" ht="66.650000000000006" customHeight="1" x14ac:dyDescent="0.35">
      <c r="A6" s="25"/>
      <c r="B6" s="57" t="s">
        <v>133</v>
      </c>
      <c r="C6" s="214" t="s">
        <v>155</v>
      </c>
      <c r="D6" s="62" t="s">
        <v>151</v>
      </c>
      <c r="E6" s="66" t="s">
        <v>167</v>
      </c>
      <c r="F6" s="60">
        <f>((9/30*(-0.2))+(21/30*0))/100+Inflation!F6</f>
        <v>2.0400000000000001E-2</v>
      </c>
      <c r="G6" s="263"/>
    </row>
    <row r="7" spans="1:7" ht="66.650000000000006" customHeight="1" x14ac:dyDescent="0.35">
      <c r="A7" s="25"/>
      <c r="B7" s="57" t="s">
        <v>99</v>
      </c>
      <c r="C7" s="216" t="s">
        <v>96</v>
      </c>
      <c r="D7" s="67" t="s">
        <v>163</v>
      </c>
      <c r="E7" s="59" t="s">
        <v>67</v>
      </c>
      <c r="F7" s="60">
        <f>'Sondage IQPF FP Canada'!F14</f>
        <v>2.4299999999999999E-2</v>
      </c>
      <c r="G7" s="263"/>
    </row>
    <row r="8" spans="1:7" ht="30.75" customHeight="1" x14ac:dyDescent="0.35">
      <c r="A8" s="25"/>
      <c r="B8" s="68" t="s">
        <v>21</v>
      </c>
      <c r="C8" s="264"/>
      <c r="D8" s="265"/>
      <c r="E8" s="69">
        <v>1</v>
      </c>
      <c r="F8" s="70">
        <f>AVERAGE(F5:F7)</f>
        <v>2.2566666666666665E-2</v>
      </c>
    </row>
    <row r="9" spans="1:7" ht="15.65" customHeight="1" x14ac:dyDescent="0.3">
      <c r="F9" s="267"/>
    </row>
    <row r="10" spans="1:7" ht="15.65" customHeight="1" x14ac:dyDescent="0.3">
      <c r="F10" s="267"/>
    </row>
    <row r="11" spans="1:7" ht="14.5" x14ac:dyDescent="0.35">
      <c r="B11" s="25"/>
      <c r="C11" s="25"/>
    </row>
    <row r="12" spans="1:7" ht="14.5" x14ac:dyDescent="0.35">
      <c r="B12" s="25"/>
      <c r="C12" s="25"/>
    </row>
  </sheetData>
  <mergeCells count="8">
    <mergeCell ref="G5:G7"/>
    <mergeCell ref="C8:D8"/>
    <mergeCell ref="B1:F1"/>
    <mergeCell ref="B2:B3"/>
    <mergeCell ref="F9:F10"/>
    <mergeCell ref="C2:C3"/>
    <mergeCell ref="D2:D3"/>
    <mergeCell ref="F2:F3"/>
  </mergeCells>
  <hyperlinks>
    <hyperlink ref="C7" location="'Sondage IQPF FP Canada'!A1" display="Sondage mené en 2019 par l'IQPF et FP Canada" xr:uid="{F9A1C2E1-1044-49D6-84E6-03916AF8A407}"/>
    <hyperlink ref="C5" r:id="rId1" location="tbl69" xr:uid="{4AC14A5B-B621-4BC7-AB4B-AE1BF4B5D2D5}"/>
    <hyperlink ref="C6" r:id="rId2" display="Tableau 28 Taux de rendement réel selon la catégorie d’actif" xr:uid="{4E268D71-0B40-3846-B3DB-E700956012C5}"/>
  </hyperlinks>
  <pageMargins left="0.7" right="0.7" top="0.75" bottom="0.75" header="0.3" footer="0.3"/>
  <pageSetup scale="70" fitToHeight="0"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tabColor rgb="FF92D050"/>
    <pageSetUpPr fitToPage="1"/>
  </sheetPr>
  <dimension ref="B1:F13"/>
  <sheetViews>
    <sheetView showGridLines="0" zoomScaleNormal="100" workbookViewId="0">
      <selection activeCell="E11" sqref="E11"/>
    </sheetView>
  </sheetViews>
  <sheetFormatPr defaultColWidth="11.453125" defaultRowHeight="13" x14ac:dyDescent="0.3"/>
  <cols>
    <col min="1" max="1" width="1.6328125" style="11" customWidth="1"/>
    <col min="2" max="2" width="28" style="11" customWidth="1"/>
    <col min="3" max="3" width="34.453125" style="11" customWidth="1"/>
    <col min="4" max="4" width="103.36328125" style="11" customWidth="1"/>
    <col min="5" max="5" width="28.453125" style="11" customWidth="1"/>
    <col min="6" max="6" width="9.6328125" style="11" customWidth="1"/>
    <col min="7" max="7" width="1.6328125" style="11" customWidth="1"/>
    <col min="8" max="16384" width="11.453125" style="11"/>
  </cols>
  <sheetData>
    <row r="1" spans="2:6" ht="18.5" x14ac:dyDescent="0.3">
      <c r="B1" s="237" t="s">
        <v>128</v>
      </c>
      <c r="C1" s="237"/>
      <c r="D1" s="237"/>
      <c r="E1" s="237"/>
      <c r="F1" s="237"/>
    </row>
    <row r="4" spans="2:6" ht="28.4" customHeight="1" x14ac:dyDescent="0.3">
      <c r="B4" s="71" t="s">
        <v>1</v>
      </c>
      <c r="C4" s="72" t="s">
        <v>12</v>
      </c>
      <c r="D4" s="71" t="s">
        <v>11</v>
      </c>
      <c r="E4" s="72" t="s">
        <v>13</v>
      </c>
      <c r="F4" s="72" t="s">
        <v>14</v>
      </c>
    </row>
    <row r="5" spans="2:6" ht="92.25" customHeight="1" x14ac:dyDescent="0.3">
      <c r="B5" s="57" t="s">
        <v>181</v>
      </c>
      <c r="C5" s="215" t="s">
        <v>141</v>
      </c>
      <c r="D5" s="62" t="s">
        <v>164</v>
      </c>
      <c r="E5" s="66" t="s">
        <v>165</v>
      </c>
      <c r="F5" s="60">
        <f>(1.3%)+Inflation!F5-0.75/100</f>
        <v>2.5500000000000002E-2</v>
      </c>
    </row>
    <row r="6" spans="2:6" ht="89.15" customHeight="1" x14ac:dyDescent="0.3">
      <c r="B6" s="57" t="s">
        <v>133</v>
      </c>
      <c r="C6" s="214" t="s">
        <v>155</v>
      </c>
      <c r="D6" s="62" t="s">
        <v>139</v>
      </c>
      <c r="E6" s="66" t="s">
        <v>187</v>
      </c>
      <c r="F6" s="60">
        <f>((9/30*(1.7))+(21/30*2.4))/100+Inflation!F6-0.75/100</f>
        <v>3.5400000000000001E-2</v>
      </c>
    </row>
    <row r="7" spans="2:6" ht="66.650000000000006" customHeight="1" x14ac:dyDescent="0.3">
      <c r="B7" s="57" t="s">
        <v>99</v>
      </c>
      <c r="C7" s="215" t="str">
        <f>'Court terme'!C7</f>
        <v>Sondage annuel mené par l'IQPF et FP Canada</v>
      </c>
      <c r="D7" s="61" t="s">
        <v>68</v>
      </c>
      <c r="E7" s="59" t="s">
        <v>67</v>
      </c>
      <c r="F7" s="73">
        <f>'Sondage IQPF FP Canada'!G14</f>
        <v>3.6299999999999999E-2</v>
      </c>
    </row>
    <row r="8" spans="2:6" ht="34.5" customHeight="1" x14ac:dyDescent="0.3">
      <c r="B8" s="68" t="s">
        <v>32</v>
      </c>
      <c r="C8" s="264"/>
      <c r="D8" s="270"/>
      <c r="E8" s="270"/>
      <c r="F8" s="70">
        <f>AVERAGE(F5:F7)</f>
        <v>3.2400000000000005E-2</v>
      </c>
    </row>
    <row r="9" spans="2:6" x14ac:dyDescent="0.3">
      <c r="B9" s="271"/>
      <c r="C9" s="271"/>
      <c r="D9" s="271"/>
    </row>
    <row r="10" spans="2:6" ht="25.5" customHeight="1" x14ac:dyDescent="0.3">
      <c r="B10" s="269"/>
      <c r="C10" s="269"/>
      <c r="D10" s="269"/>
    </row>
    <row r="11" spans="2:6" ht="14.5" x14ac:dyDescent="0.35">
      <c r="B11" s="25"/>
      <c r="C11" s="25"/>
      <c r="D11" s="25"/>
    </row>
    <row r="12" spans="2:6" ht="14.5" x14ac:dyDescent="0.35">
      <c r="B12" s="25"/>
      <c r="C12" s="25"/>
      <c r="D12" s="25"/>
    </row>
    <row r="13" spans="2:6" ht="13.4" customHeight="1" x14ac:dyDescent="0.35">
      <c r="C13" s="25"/>
      <c r="D13" s="25"/>
    </row>
  </sheetData>
  <mergeCells count="4">
    <mergeCell ref="B10:D10"/>
    <mergeCell ref="B1:F1"/>
    <mergeCell ref="C8:E8"/>
    <mergeCell ref="B9:D9"/>
  </mergeCells>
  <hyperlinks>
    <hyperlink ref="C7" location="'Sondage IQPF FP Canada'!A1" display="'Sondage IQPF FP Canada'!A1" xr:uid="{00000000-0004-0000-0700-000001000000}"/>
    <hyperlink ref="C5" r:id="rId1" location="tbl69" xr:uid="{9B1C181E-5688-48CE-B3F1-EFC236841DE3}"/>
    <hyperlink ref="C6" r:id="rId2" display="Tableau 28 Taux de rendement réel selon la catégorie d’actif" xr:uid="{B691901D-372E-8845-98DE-E92A7353D5E5}"/>
  </hyperlinks>
  <pageMargins left="0.7" right="0.7" top="0.75" bottom="0.75" header="0.3" footer="0.3"/>
  <pageSetup scale="64"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0">
    <tabColor rgb="FF92D050"/>
    <pageSetUpPr fitToPage="1"/>
  </sheetPr>
  <dimension ref="B1:F13"/>
  <sheetViews>
    <sheetView showGridLines="0" zoomScale="95" zoomScaleNormal="95" workbookViewId="0">
      <selection activeCell="C6" sqref="C6"/>
    </sheetView>
  </sheetViews>
  <sheetFormatPr defaultColWidth="11.453125" defaultRowHeight="13" x14ac:dyDescent="0.3"/>
  <cols>
    <col min="1" max="1" width="1.6328125" style="74" customWidth="1"/>
    <col min="2" max="2" width="25.6328125" style="74" customWidth="1"/>
    <col min="3" max="3" width="34.90625" style="74" customWidth="1"/>
    <col min="4" max="4" width="88.453125" style="74" customWidth="1"/>
    <col min="5" max="5" width="26.90625" style="74" customWidth="1"/>
    <col min="6" max="6" width="10.453125" style="74" customWidth="1"/>
    <col min="7" max="7" width="1.6328125" style="74" customWidth="1"/>
    <col min="8" max="16384" width="11.453125" style="74"/>
  </cols>
  <sheetData>
    <row r="1" spans="2:6" ht="18.5" x14ac:dyDescent="0.3">
      <c r="B1" s="272" t="s">
        <v>129</v>
      </c>
      <c r="C1" s="272"/>
      <c r="D1" s="272"/>
      <c r="E1" s="272"/>
      <c r="F1" s="272"/>
    </row>
    <row r="4" spans="2:6" ht="28.4" customHeight="1" x14ac:dyDescent="0.3">
      <c r="B4" s="75" t="s">
        <v>1</v>
      </c>
      <c r="C4" s="76" t="s">
        <v>12</v>
      </c>
      <c r="D4" s="75" t="s">
        <v>11</v>
      </c>
      <c r="E4" s="76" t="s">
        <v>13</v>
      </c>
      <c r="F4" s="76" t="s">
        <v>14</v>
      </c>
    </row>
    <row r="5" spans="2:6" ht="69" customHeight="1" x14ac:dyDescent="0.3">
      <c r="B5" s="77" t="s">
        <v>182</v>
      </c>
      <c r="C5" s="217" t="s">
        <v>141</v>
      </c>
      <c r="D5" s="78" t="s">
        <v>168</v>
      </c>
      <c r="E5" s="79" t="s">
        <v>152</v>
      </c>
      <c r="F5" s="80">
        <f>(1*(4.7))/100+Inflation!F5</f>
        <v>6.7000000000000004E-2</v>
      </c>
    </row>
    <row r="6" spans="2:6" ht="66.650000000000006" customHeight="1" x14ac:dyDescent="0.3">
      <c r="B6" s="77" t="s">
        <v>133</v>
      </c>
      <c r="C6" s="218" t="s">
        <v>155</v>
      </c>
      <c r="D6" s="78" t="s">
        <v>140</v>
      </c>
      <c r="E6" s="79" t="s">
        <v>170</v>
      </c>
      <c r="F6" s="80">
        <f>(9/30*(3.6)+21/30*(4.2))/100+Inflation!F6</f>
        <v>6.1199999999999991E-2</v>
      </c>
    </row>
    <row r="7" spans="2:6" ht="66.650000000000006" customHeight="1" x14ac:dyDescent="0.3">
      <c r="B7" s="77" t="s">
        <v>99</v>
      </c>
      <c r="C7" s="217" t="str">
        <f>'Court terme'!C7</f>
        <v>Sondage annuel mené par l'IQPF et FP Canada</v>
      </c>
      <c r="D7" s="81" t="s">
        <v>68</v>
      </c>
      <c r="E7" s="82" t="s">
        <v>67</v>
      </c>
      <c r="F7" s="83">
        <f>'Sondage IQPF FP Canada'!H14</f>
        <v>6.8400000000000002E-2</v>
      </c>
    </row>
    <row r="8" spans="2:6" ht="81" customHeight="1" x14ac:dyDescent="0.3">
      <c r="B8" s="77" t="s">
        <v>62</v>
      </c>
      <c r="C8" s="219" t="s">
        <v>77</v>
      </c>
      <c r="D8" s="84" t="s">
        <v>169</v>
      </c>
      <c r="E8" s="79" t="s">
        <v>171</v>
      </c>
      <c r="F8" s="85">
        <f>((1+'Données sur 50 ans'!M72)/(1+'Données sur 50 ans'!AC72)*(1+Inflation!F9)-1)</f>
        <v>7.0770860307071581E-2</v>
      </c>
    </row>
    <row r="9" spans="2:6" ht="47.25" customHeight="1" x14ac:dyDescent="0.3">
      <c r="B9" s="86" t="s">
        <v>32</v>
      </c>
      <c r="C9" s="273" t="s">
        <v>61</v>
      </c>
      <c r="D9" s="273"/>
      <c r="E9" s="273"/>
      <c r="F9" s="87">
        <f>AVERAGE(F5:F8)-0.005</f>
        <v>6.1842715076767897E-2</v>
      </c>
    </row>
    <row r="10" spans="2:6" ht="13.4" customHeight="1" x14ac:dyDescent="0.3"/>
    <row r="12" spans="2:6" ht="14.5" x14ac:dyDescent="0.35">
      <c r="B12" s="2"/>
      <c r="C12" s="2"/>
      <c r="D12" s="2"/>
    </row>
    <row r="13" spans="2:6" ht="14.5" x14ac:dyDescent="0.35">
      <c r="B13" s="2"/>
      <c r="C13" s="2"/>
      <c r="D13" s="2"/>
    </row>
  </sheetData>
  <mergeCells count="2">
    <mergeCell ref="B1:F1"/>
    <mergeCell ref="C9:E9"/>
  </mergeCells>
  <hyperlinks>
    <hyperlink ref="C7" location="'Sondage IQPF FP Canada'!A1" display="'Sondage IQPF FP Canada'!A1" xr:uid="{00000000-0004-0000-0800-000001000000}"/>
    <hyperlink ref="C8" location="'Données sur 50 ans'!A1" display="'Données sur 50 ans'!A1" xr:uid="{00000000-0004-0000-0800-000002000000}"/>
    <hyperlink ref="C5" r:id="rId1" location="tbl69" xr:uid="{75BD91CB-AD20-4DFA-BEC3-49E1437DCB3F}"/>
    <hyperlink ref="C6" r:id="rId2" display="Tableau 28 Taux de rendement réel selon la catégorie d’actif" xr:uid="{6C0A0A40-93C3-A648-AC22-08CC4441FC58}"/>
  </hyperlinks>
  <pageMargins left="0.7" right="0.7" top="0.75" bottom="0.75" header="0.3" footer="0.3"/>
  <pageSetup scale="65" fitToHeight="0"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P Canada Multipage Word" ma:contentTypeID="0x0101006108020C2D8C0143AF9FCE8289A30C040100600F0139DBEEB8408CBC9C30020528FB" ma:contentTypeVersion="21" ma:contentTypeDescription="" ma:contentTypeScope="" ma:versionID="59aab4aa80d6fb0d306f65efe4989f72">
  <xsd:schema xmlns:xsd="http://www.w3.org/2001/XMLSchema" xmlns:xs="http://www.w3.org/2001/XMLSchema" xmlns:p="http://schemas.microsoft.com/office/2006/metadata/properties" xmlns:ns2="048ef71e-865c-44db-947e-4e65fd0a57d2" xmlns:ns3="a2e10384-91a6-43a3-8f71-d28f80721767" targetNamespace="http://schemas.microsoft.com/office/2006/metadata/properties" ma:root="true" ma:fieldsID="4e70ae527c220f3dd091a634a66ef3a3" ns2:_="" ns3:_="">
    <xsd:import namespace="048ef71e-865c-44db-947e-4e65fd0a57d2"/>
    <xsd:import namespace="a2e10384-91a6-43a3-8f71-d28f80721767"/>
    <xsd:element name="properties">
      <xsd:complexType>
        <xsd:sequence>
          <xsd:element name="documentManagement">
            <xsd:complexType>
              <xsd:all>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8ef71e-865c-44db-947e-4e65fd0a57d2" elementFormDefault="qualified">
    <xsd:import namespace="http://schemas.microsoft.com/office/2006/documentManagement/types"/>
    <xsd:import namespace="http://schemas.microsoft.com/office/infopath/2007/PartnerControls"/>
    <xsd:element name="MediaServiceAutoKeyPoints" ma:index="8" nillable="true" ma:displayName="MediaServiceAutoKeyPoints" ma:hidden="true" ma:internalName="MediaServiceAutoKeyPoints" ma:readOnly="true">
      <xsd:simpleType>
        <xsd:restriction base="dms:Note"/>
      </xsd:simpleType>
    </xsd:element>
    <xsd:element name="MediaServiceKeyPoints" ma:index="9" nillable="true" ma:displayName="KeyPoints" ma:internalName="MediaServiceKeyPoints" ma:readOnly="true">
      <xsd:simpleType>
        <xsd:restriction base="dms:Note">
          <xsd:maxLength value="255"/>
        </xsd:restriction>
      </xsd:simpleType>
    </xsd:element>
    <xsd:element name="MediaLengthInSeconds" ma:index="10" nillable="true" ma:displayName="Length (seconds)"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eedb87e-4c2b-4953-b6b2-a1a744eabd55" ma:termSetId="09814cd3-568e-fe90-9814-8d621ff8fb84" ma:anchorId="fba54fb3-c3e1-fe81-a776-ca4b69148c4d" ma:open="true" ma:isKeyword="false">
      <xsd:complexType>
        <xsd:sequence>
          <xsd:element ref="pc:Terms" minOccurs="0" maxOccurs="1"/>
        </xsd:sequence>
      </xsd:complex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e10384-91a6-43a3-8f71-d28f8072176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12a84c7-35c5-4a06-9363-83ae75ff3186}" ma:internalName="TaxCatchAll" ma:showField="CatchAllData" ma:web="a2e10384-91a6-43a3-8f71-d28f807217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48ef71e-865c-44db-947e-4e65fd0a57d2">
      <Terms xmlns="http://schemas.microsoft.com/office/infopath/2007/PartnerControls"/>
    </lcf76f155ced4ddcb4097134ff3c332f>
    <TaxCatchAll xmlns="a2e10384-91a6-43a3-8f71-d28f80721767" xsi:nil="true"/>
  </documentManagement>
</p:properties>
</file>

<file path=customXml/itemProps1.xml><?xml version="1.0" encoding="utf-8"?>
<ds:datastoreItem xmlns:ds="http://schemas.openxmlformats.org/officeDocument/2006/customXml" ds:itemID="{01BA9E01-1982-4488-A214-BE3F62562F61}">
  <ds:schemaRefs>
    <ds:schemaRef ds:uri="http://schemas.microsoft.com/sharepoint/v3/contenttype/forms"/>
  </ds:schemaRefs>
</ds:datastoreItem>
</file>

<file path=customXml/itemProps2.xml><?xml version="1.0" encoding="utf-8"?>
<ds:datastoreItem xmlns:ds="http://schemas.openxmlformats.org/officeDocument/2006/customXml" ds:itemID="{A0A8F07D-CA02-4D30-8C72-923419C431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8ef71e-865c-44db-947e-4e65fd0a57d2"/>
    <ds:schemaRef ds:uri="a2e10384-91a6-43a3-8f71-d28f807217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7C38C0-CE32-4ECA-BF8E-277B8F8A0DFF}">
  <ds:schemaRefs>
    <ds:schemaRef ds:uri="http://schemas.microsoft.com/office/2006/metadata/properties"/>
    <ds:schemaRef ds:uri="http://purl.org/dc/elements/1.1/"/>
    <ds:schemaRef ds:uri="http://schemas.microsoft.com/office/2006/documentManagement/types"/>
    <ds:schemaRef ds:uri="http://purl.org/dc/terms/"/>
    <ds:schemaRef ds:uri="http://www.w3.org/XML/1998/namespace"/>
    <ds:schemaRef ds:uri="http://schemas.openxmlformats.org/package/2006/metadata/core-properties"/>
    <ds:schemaRef ds:uri="http://schemas.microsoft.com/office/infopath/2007/PartnerControls"/>
    <ds:schemaRef ds:uri="a2e10384-91a6-43a3-8f71-d28f80721767"/>
    <ds:schemaRef ds:uri="048ef71e-865c-44db-947e-4e65fd0a57d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Addenda</vt:lpstr>
      <vt:lpstr>Introduction</vt:lpstr>
      <vt:lpstr>Calcul des NHP</vt:lpstr>
      <vt:lpstr>Résumé des taux</vt:lpstr>
      <vt:lpstr>Sources de données des NHP</vt:lpstr>
      <vt:lpstr>Inflation</vt:lpstr>
      <vt:lpstr>Court terme</vt:lpstr>
      <vt:lpstr>Revenu fixe</vt:lpstr>
      <vt:lpstr>Actions canadiennes</vt:lpstr>
      <vt:lpstr>Actions étrangères (développés)</vt:lpstr>
      <vt:lpstr>Actions étrangères (émergents)</vt:lpstr>
      <vt:lpstr>Taux historiques</vt:lpstr>
      <vt:lpstr>NHP historiques</vt:lpstr>
      <vt:lpstr>Données sur 50 ans</vt:lpstr>
      <vt:lpstr>Sondage IQPF FP Canada</vt:lpstr>
      <vt:lpstr>IPC 1997-2022</vt:lpstr>
      <vt:lpstr>Comparaison Normes vs réalité</vt:lpstr>
      <vt:lpstr>'Actions étrangères (développés)'!Print_Area</vt:lpstr>
      <vt:lpstr>'Actions étrangères (émergents)'!Print_Area</vt:lpstr>
      <vt:lpstr>'Court terme'!Print_Area</vt:lpstr>
      <vt:lpstr>Inflation!Print_Area</vt:lpstr>
      <vt:lpstr>Introduction!Print_Area</vt:lpstr>
      <vt:lpstr>'Résumé des taux'!Print_Area</vt:lpstr>
      <vt:lpstr>'Revenu fixe'!Print_Area</vt:lpstr>
      <vt:lpstr>'Données sur 50 ans'!Print_Titles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PAG addendum - french</dc:title>
  <dc:creator>Microsoft Corporation</dc:creator>
  <cp:lastModifiedBy>FP Canada </cp:lastModifiedBy>
  <cp:lastPrinted>2017-02-16T13:13:47Z</cp:lastPrinted>
  <dcterms:created xsi:type="dcterms:W3CDTF">1996-10-21T11:03:58Z</dcterms:created>
  <dcterms:modified xsi:type="dcterms:W3CDTF">2023-04-27T18:02:23Z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0x0101006108020C2D8C0143AF9FCE8289A30C040100600F0139DBEEB8408CBC9C30020528FB</vt:lpwstr>
  </property>
  <property fmtid="{D5CDD505-2E9C-101B-9397-08002B2CF9AE}" pid="3" name="MediaServiceImageTags">
    <vt:lpwstr/>
  </property>
</Properties>
</file>