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https://fpscca.sharepoint.com/Documents/Ethics and Enforcement/Standards Panel/Projection Assumption Guidelines Committee/Guidelines/2021/"/>
    </mc:Choice>
  </mc:AlternateContent>
  <xr:revisionPtr revIDLastSave="0" documentId="13_ncr:1_{BC907657-5FCF-4ED6-904F-62DBA6332469}" xr6:coauthVersionLast="46" xr6:coauthVersionMax="46" xr10:uidLastSave="{00000000-0000-0000-0000-000000000000}"/>
  <bookViews>
    <workbookView xWindow="-120" yWindow="-120" windowWidth="29040" windowHeight="15840" tabRatio="792" firstSheet="7" activeTab="14" xr2:uid="{00000000-000D-0000-FFFF-FFFF00000000}"/>
  </bookViews>
  <sheets>
    <sheet name="Addenda" sheetId="22" r:id="rId1"/>
    <sheet name="Introduction" sheetId="16" r:id="rId2"/>
    <sheet name="Calcul des NHP" sheetId="28" r:id="rId3"/>
    <sheet name="Résumé des taux" sheetId="9" r:id="rId4"/>
    <sheet name="Sources de données des NHP" sheetId="30" r:id="rId5"/>
    <sheet name="Inflation" sheetId="10" r:id="rId6"/>
    <sheet name="Court terme" sheetId="11" r:id="rId7"/>
    <sheet name="Revenu fixe" sheetId="12" r:id="rId8"/>
    <sheet name="Actions canadiennes" sheetId="13" r:id="rId9"/>
    <sheet name="Actions étrangères (développés)" sheetId="14" r:id="rId10"/>
    <sheet name="Actions étrangères (émergents)" sheetId="15" r:id="rId11"/>
    <sheet name="Taux historiques" sheetId="31" r:id="rId12"/>
    <sheet name="NHP historiques" sheetId="27" r:id="rId13"/>
    <sheet name="Données sur 50 ans" sheetId="17" r:id="rId14"/>
    <sheet name="Sondage IQPF FP Canada" sheetId="18" r:id="rId15"/>
  </sheets>
  <externalReferences>
    <externalReference r:id="rId16"/>
  </externalReferences>
  <definedNames>
    <definedName name="_xlnm.Print_Area" localSheetId="8">'Actions canadiennes'!$A$1:$G$10</definedName>
    <definedName name="_xlnm.Print_Area" localSheetId="9">'Actions étrangères (développés)'!$B$1:$G$10</definedName>
    <definedName name="_xlnm.Print_Area" localSheetId="10">'Actions étrangères (émergents)'!$A$1:$G$11</definedName>
    <definedName name="_xlnm.Print_Area" localSheetId="0">Addenda!$A$1:$G$33</definedName>
    <definedName name="_xlnm.Print_Area" localSheetId="2">'Calcul des NHP'!$A$1:$G$32</definedName>
    <definedName name="_xlnm.Print_Area" localSheetId="6">'Court terme'!$A$1:$G$10</definedName>
    <definedName name="_xlnm.Print_Area" localSheetId="13">'Données sur 50 ans'!$A$1:$AG$99</definedName>
    <definedName name="_xlnm.Print_Area" localSheetId="5">Inflation!$A$1:$G$12</definedName>
    <definedName name="_xlnm.Print_Area" localSheetId="1">Introduction!$A$1:$K$23</definedName>
    <definedName name="_xlnm.Print_Area" localSheetId="12">'NHP historiques'!$A$1:$R$13</definedName>
    <definedName name="_xlnm.Print_Area" localSheetId="3">'Résumé des taux'!$A$1:$O$25</definedName>
    <definedName name="_xlnm.Print_Area" localSheetId="7">'Revenu fixe'!$B$1:$G$10</definedName>
    <definedName name="_xlnm.Print_Area" localSheetId="14">'Sondage IQPF FP Canada'!$A$1:$M$20</definedName>
    <definedName name="_xlnm.Print_Area" localSheetId="4">'Sources de données des NHP'!$A$1:$G$32</definedName>
    <definedName name="_xlnm.Print_Area" localSheetId="11">'Taux historiques'!$A$1:$G$32</definedName>
    <definedName name="_xlnm.Print_Titles" localSheetId="13">'Données sur 50 ans'!$5:$6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92" i="17" l="1"/>
  <c r="AC73" i="17"/>
  <c r="Y73" i="17"/>
  <c r="U73" i="17"/>
  <c r="Q73" i="17"/>
  <c r="M73" i="17"/>
  <c r="I73" i="17"/>
  <c r="E73" i="17"/>
  <c r="F7" i="11" l="1"/>
  <c r="F7" i="12"/>
  <c r="F7" i="13"/>
  <c r="F7" i="14"/>
  <c r="F7" i="15"/>
  <c r="W93" i="17" l="1"/>
  <c r="S93" i="17"/>
  <c r="O93" i="17"/>
  <c r="K93" i="17"/>
  <c r="G93" i="17"/>
  <c r="F7" i="10"/>
  <c r="AE69" i="17"/>
  <c r="AG69" i="17" s="1"/>
  <c r="AA69" i="17"/>
  <c r="AA68" i="17"/>
  <c r="AA67" i="17"/>
  <c r="AA66" i="17"/>
  <c r="AA65" i="17"/>
  <c r="AA64" i="17"/>
  <c r="AA63" i="17"/>
  <c r="AA62" i="17"/>
  <c r="AA61" i="17"/>
  <c r="AA60" i="17"/>
  <c r="AA59" i="17"/>
  <c r="AA58" i="17"/>
  <c r="AA57" i="17"/>
  <c r="AA56" i="17"/>
  <c r="Y49" i="17"/>
  <c r="AA49" i="17" s="1"/>
  <c r="Y48" i="17"/>
  <c r="AA48" i="17" s="1"/>
  <c r="Y47" i="17"/>
  <c r="AA47" i="17" s="1"/>
  <c r="Y46" i="17"/>
  <c r="AA46" i="17" s="1"/>
  <c r="Y45" i="17"/>
  <c r="AA45" i="17" s="1"/>
  <c r="Y44" i="17"/>
  <c r="AA44" i="17" s="1"/>
  <c r="Y43" i="17"/>
  <c r="AA43" i="17" s="1"/>
  <c r="Y42" i="17"/>
  <c r="AA42" i="17" s="1"/>
  <c r="Y41" i="17"/>
  <c r="AA41" i="17" s="1"/>
  <c r="Y40" i="17"/>
  <c r="AA40" i="17" s="1"/>
  <c r="Y39" i="17"/>
  <c r="AA39" i="17" s="1"/>
  <c r="Y38" i="17"/>
  <c r="AA38" i="17" s="1"/>
  <c r="Y37" i="17"/>
  <c r="AA37" i="17" s="1"/>
  <c r="Y36" i="17"/>
  <c r="AA36" i="17" s="1"/>
  <c r="Y35" i="17"/>
  <c r="AA35" i="17" s="1"/>
  <c r="Y34" i="17"/>
  <c r="AA34" i="17" s="1"/>
  <c r="Y33" i="17"/>
  <c r="AA33" i="17" s="1"/>
  <c r="Y32" i="17"/>
  <c r="AA32" i="17" s="1"/>
  <c r="Y31" i="17"/>
  <c r="AA31" i="17" s="1"/>
  <c r="Y30" i="17"/>
  <c r="AA30" i="17" s="1"/>
  <c r="Y29" i="17"/>
  <c r="AA29" i="17" s="1"/>
  <c r="Y28" i="17"/>
  <c r="AA28" i="17" s="1"/>
  <c r="Y27" i="17"/>
  <c r="AA27" i="17" s="1"/>
  <c r="Y26" i="17"/>
  <c r="AA26" i="17" s="1"/>
  <c r="Y25" i="17"/>
  <c r="AA25" i="17" s="1"/>
  <c r="Y24" i="17"/>
  <c r="AA24" i="17" s="1"/>
  <c r="Y23" i="17"/>
  <c r="AA23" i="17" s="1"/>
  <c r="Y22" i="17"/>
  <c r="AA22" i="17" s="1"/>
  <c r="Y21" i="17"/>
  <c r="AA21" i="17" s="1"/>
  <c r="Y20" i="17"/>
  <c r="AA20" i="17" s="1"/>
  <c r="Y19" i="17"/>
  <c r="AA19" i="17" s="1"/>
  <c r="Y18" i="17"/>
  <c r="AA18" i="17" s="1"/>
  <c r="Y17" i="17"/>
  <c r="AA17" i="17" s="1"/>
  <c r="Y16" i="17"/>
  <c r="AA16" i="17" s="1"/>
  <c r="Y15" i="17"/>
  <c r="AA15" i="17" s="1"/>
  <c r="Y14" i="17"/>
  <c r="AA14" i="17" s="1"/>
  <c r="W69" i="17"/>
  <c r="S69" i="17"/>
  <c r="O69" i="17"/>
  <c r="K69" i="17"/>
  <c r="G69" i="17"/>
  <c r="Y50" i="17" l="1"/>
  <c r="AA50" i="17" s="1"/>
  <c r="Y51" i="17" l="1"/>
  <c r="Y52" i="17" s="1"/>
  <c r="AA51" i="17"/>
  <c r="AA52" i="17" l="1"/>
  <c r="Y53" i="17"/>
  <c r="Y54" i="17" l="1"/>
  <c r="AA53" i="17"/>
  <c r="AA54" i="17" l="1"/>
  <c r="Y55" i="17"/>
  <c r="AA55" i="17" s="1"/>
  <c r="Y93" i="17" s="1"/>
  <c r="Y83" i="17" l="1"/>
  <c r="AA93" i="17"/>
  <c r="AA88" i="17"/>
  <c r="AA84" i="17"/>
  <c r="Y86" i="17"/>
  <c r="Y70" i="17"/>
  <c r="Y87" i="17"/>
  <c r="Y90" i="17"/>
  <c r="Y88" i="17"/>
  <c r="AA90" i="17"/>
  <c r="AA91" i="17"/>
  <c r="Y84" i="17"/>
  <c r="Y91" i="17"/>
  <c r="Y85" i="17"/>
  <c r="AA92" i="17"/>
  <c r="AA86" i="17"/>
  <c r="Y89" i="17"/>
  <c r="AA89" i="17"/>
  <c r="AA87" i="17"/>
  <c r="AA85" i="17"/>
  <c r="AA83" i="17"/>
  <c r="Y92" i="17"/>
  <c r="F5" i="13" l="1"/>
  <c r="F5" i="15" l="1"/>
  <c r="F6" i="15" l="1"/>
  <c r="F6" i="14"/>
  <c r="F5" i="14"/>
  <c r="W92" i="17" l="1"/>
  <c r="S92" i="17"/>
  <c r="O92" i="17"/>
  <c r="K92" i="17"/>
  <c r="G92" i="17"/>
  <c r="AE68" i="17"/>
  <c r="AG68" i="17" s="1"/>
  <c r="W68" i="17"/>
  <c r="S68" i="17"/>
  <c r="O68" i="17"/>
  <c r="K68" i="17"/>
  <c r="G68" i="17"/>
  <c r="F6" i="13"/>
  <c r="F6" i="12"/>
  <c r="F5" i="12"/>
  <c r="F6" i="11" l="1"/>
  <c r="F5" i="11"/>
  <c r="F8" i="11" s="1"/>
  <c r="F6" i="10"/>
  <c r="W91" i="17" l="1"/>
  <c r="S91" i="17"/>
  <c r="O91" i="17"/>
  <c r="K91" i="17"/>
  <c r="G91" i="17"/>
  <c r="AE67" i="17"/>
  <c r="AG67" i="17" s="1"/>
  <c r="W67" i="17"/>
  <c r="S67" i="17"/>
  <c r="O67" i="17"/>
  <c r="K67" i="17"/>
  <c r="G67" i="17"/>
  <c r="AE66" i="17" l="1"/>
  <c r="AG66" i="17" s="1"/>
  <c r="W90" i="17"/>
  <c r="W89" i="17"/>
  <c r="W88" i="17"/>
  <c r="W87" i="17"/>
  <c r="W86" i="17"/>
  <c r="W85" i="17"/>
  <c r="W84" i="17"/>
  <c r="W83"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W20" i="17"/>
  <c r="W19" i="17"/>
  <c r="W18" i="17"/>
  <c r="W17" i="17"/>
  <c r="W16" i="17"/>
  <c r="S66" i="17"/>
  <c r="O66" i="17"/>
  <c r="K66" i="17"/>
  <c r="G66" i="17"/>
  <c r="S90" i="17"/>
  <c r="O90" i="17"/>
  <c r="K90" i="17"/>
  <c r="G90" i="17"/>
  <c r="S89" i="17"/>
  <c r="S88" i="17"/>
  <c r="S87" i="17"/>
  <c r="S86" i="17"/>
  <c r="S85" i="17"/>
  <c r="S84" i="17"/>
  <c r="S83"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S9" i="17"/>
  <c r="U70" i="17" l="1"/>
  <c r="U93" i="17"/>
  <c r="Q93" i="17"/>
  <c r="Q70" i="17"/>
  <c r="Q92" i="17"/>
  <c r="U92" i="17"/>
  <c r="Q91" i="17"/>
  <c r="U91" i="17"/>
  <c r="U87" i="17"/>
  <c r="U86" i="17"/>
  <c r="Q90" i="17"/>
  <c r="U83" i="17"/>
  <c r="Q84" i="17"/>
  <c r="Q85" i="17"/>
  <c r="U84" i="17"/>
  <c r="U88" i="17"/>
  <c r="U85" i="17"/>
  <c r="U89" i="17"/>
  <c r="Q86" i="17"/>
  <c r="Q83" i="17"/>
  <c r="Q89" i="17"/>
  <c r="U90" i="17"/>
  <c r="Q88" i="17"/>
  <c r="Q87" i="17"/>
  <c r="O89" i="17" l="1"/>
  <c r="O88" i="17"/>
  <c r="K89" i="17"/>
  <c r="K88" i="17"/>
  <c r="G89" i="17"/>
  <c r="G8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AE64" i="17"/>
  <c r="AG64" i="17" s="1"/>
  <c r="AE65" i="17"/>
  <c r="K64" i="17"/>
  <c r="G64" i="17"/>
  <c r="M93" i="17" l="1"/>
  <c r="M70" i="17"/>
  <c r="M92" i="17"/>
  <c r="M91" i="17"/>
  <c r="M90" i="17"/>
  <c r="M88" i="17"/>
  <c r="M89" i="17"/>
  <c r="F5" i="10"/>
  <c r="F10" i="9" l="1"/>
  <c r="E11" i="9"/>
  <c r="E9" i="9"/>
  <c r="E10" i="9"/>
  <c r="F12" i="9"/>
  <c r="F13" i="9"/>
  <c r="E5" i="9"/>
  <c r="E13" i="9"/>
  <c r="D13" i="9"/>
  <c r="D12" i="9"/>
  <c r="F11" i="9"/>
  <c r="D11" i="9"/>
  <c r="D10" i="9"/>
  <c r="G10" i="9" s="1"/>
  <c r="F9" i="9"/>
  <c r="D9" i="9"/>
  <c r="G9" i="9" s="1"/>
  <c r="F5" i="9"/>
  <c r="D5" i="9"/>
  <c r="C5" i="9"/>
  <c r="C7" i="15"/>
  <c r="C7" i="14"/>
  <c r="C7" i="13"/>
  <c r="C7" i="12"/>
  <c r="G9" i="17"/>
  <c r="K9" i="17"/>
  <c r="G10" i="17"/>
  <c r="K10" i="17"/>
  <c r="G11" i="17"/>
  <c r="K11" i="17"/>
  <c r="G12" i="17"/>
  <c r="K12" i="17"/>
  <c r="G13" i="17"/>
  <c r="K13" i="17"/>
  <c r="O87" i="17"/>
  <c r="O86" i="17"/>
  <c r="O85" i="17"/>
  <c r="O84" i="17"/>
  <c r="O83" i="17"/>
  <c r="K87" i="17"/>
  <c r="K86" i="17"/>
  <c r="K85" i="17"/>
  <c r="K84" i="17"/>
  <c r="K83" i="17"/>
  <c r="G85" i="17"/>
  <c r="G86" i="17"/>
  <c r="G87" i="17"/>
  <c r="G84" i="17"/>
  <c r="G83" i="17"/>
  <c r="AE10" i="17"/>
  <c r="AE11" i="17"/>
  <c r="AG11" i="17" s="1"/>
  <c r="AE12" i="17"/>
  <c r="AG12" i="17" s="1"/>
  <c r="AE13" i="17"/>
  <c r="AG13" i="17" s="1"/>
  <c r="G14" i="17"/>
  <c r="K14" i="17"/>
  <c r="AE14" i="17"/>
  <c r="G15" i="17"/>
  <c r="K15" i="17"/>
  <c r="AE15" i="17"/>
  <c r="G16" i="17"/>
  <c r="K16" i="17"/>
  <c r="AE16" i="17"/>
  <c r="G17" i="17"/>
  <c r="K17" i="17"/>
  <c r="AE17" i="17"/>
  <c r="G18" i="17"/>
  <c r="K18" i="17"/>
  <c r="AE18" i="17"/>
  <c r="G19" i="17"/>
  <c r="K19" i="17"/>
  <c r="AE19" i="17"/>
  <c r="G20" i="17"/>
  <c r="K20" i="17"/>
  <c r="AE20" i="17"/>
  <c r="G21" i="17"/>
  <c r="K21" i="17"/>
  <c r="AE21" i="17"/>
  <c r="AG21" i="17" s="1"/>
  <c r="G22" i="17"/>
  <c r="K22" i="17"/>
  <c r="AE22" i="17"/>
  <c r="AG22" i="17" s="1"/>
  <c r="G23" i="17"/>
  <c r="K23" i="17"/>
  <c r="AE23" i="17"/>
  <c r="AG23" i="17" s="1"/>
  <c r="G24" i="17"/>
  <c r="K24" i="17"/>
  <c r="AE24" i="17"/>
  <c r="AG24" i="17" s="1"/>
  <c r="G25" i="17"/>
  <c r="K25" i="17"/>
  <c r="AE25" i="17"/>
  <c r="AG25" i="17" s="1"/>
  <c r="G26" i="17"/>
  <c r="K26" i="17"/>
  <c r="AE26" i="17"/>
  <c r="AG26" i="17" s="1"/>
  <c r="G27" i="17"/>
  <c r="K27" i="17"/>
  <c r="AE27" i="17"/>
  <c r="AG27" i="17" s="1"/>
  <c r="G28" i="17"/>
  <c r="K28" i="17"/>
  <c r="AE28" i="17"/>
  <c r="AG28" i="17" s="1"/>
  <c r="G29" i="17"/>
  <c r="K29" i="17"/>
  <c r="AE29" i="17"/>
  <c r="AG29" i="17" s="1"/>
  <c r="G30" i="17"/>
  <c r="K30" i="17"/>
  <c r="AE30" i="17"/>
  <c r="AG30" i="17" s="1"/>
  <c r="G31" i="17"/>
  <c r="K31" i="17"/>
  <c r="AE31" i="17"/>
  <c r="AG31" i="17" s="1"/>
  <c r="G32" i="17"/>
  <c r="K32" i="17"/>
  <c r="AE32" i="17"/>
  <c r="AG32" i="17" s="1"/>
  <c r="G33" i="17"/>
  <c r="K33" i="17"/>
  <c r="AE33" i="17"/>
  <c r="AG33" i="17" s="1"/>
  <c r="G34" i="17"/>
  <c r="K34" i="17"/>
  <c r="AE34" i="17"/>
  <c r="AG34" i="17" s="1"/>
  <c r="G35" i="17"/>
  <c r="K35" i="17"/>
  <c r="AE35" i="17"/>
  <c r="AG35" i="17" s="1"/>
  <c r="G36" i="17"/>
  <c r="K36" i="17"/>
  <c r="AE36" i="17"/>
  <c r="AG36" i="17" s="1"/>
  <c r="G37" i="17"/>
  <c r="K37" i="17"/>
  <c r="AE37" i="17"/>
  <c r="AG37" i="17" s="1"/>
  <c r="G38" i="17"/>
  <c r="K38" i="17"/>
  <c r="AE38" i="17"/>
  <c r="AG38" i="17" s="1"/>
  <c r="G39" i="17"/>
  <c r="K39" i="17"/>
  <c r="AE39" i="17"/>
  <c r="AG39" i="17" s="1"/>
  <c r="G40" i="17"/>
  <c r="K40" i="17"/>
  <c r="AE40" i="17"/>
  <c r="AG40" i="17" s="1"/>
  <c r="G41" i="17"/>
  <c r="K41" i="17"/>
  <c r="AE41" i="17"/>
  <c r="AG41" i="17" s="1"/>
  <c r="G42" i="17"/>
  <c r="K42" i="17"/>
  <c r="AE42" i="17"/>
  <c r="AG42" i="17" s="1"/>
  <c r="G43" i="17"/>
  <c r="K43" i="17"/>
  <c r="AE43" i="17"/>
  <c r="AG43" i="17" s="1"/>
  <c r="G44" i="17"/>
  <c r="K44" i="17"/>
  <c r="AE44" i="17"/>
  <c r="AG44" i="17" s="1"/>
  <c r="G45" i="17"/>
  <c r="K45" i="17"/>
  <c r="AE45" i="17"/>
  <c r="AG45" i="17" s="1"/>
  <c r="G46" i="17"/>
  <c r="K46" i="17"/>
  <c r="AE46" i="17"/>
  <c r="AG46" i="17" s="1"/>
  <c r="G47" i="17"/>
  <c r="K47" i="17"/>
  <c r="AE47" i="17"/>
  <c r="AG47" i="17" s="1"/>
  <c r="G48" i="17"/>
  <c r="K48" i="17"/>
  <c r="AE48" i="17"/>
  <c r="AG48" i="17" s="1"/>
  <c r="G49" i="17"/>
  <c r="K49" i="17"/>
  <c r="AE49" i="17"/>
  <c r="AG49" i="17" s="1"/>
  <c r="G50" i="17"/>
  <c r="K50" i="17"/>
  <c r="AE50" i="17"/>
  <c r="AG50" i="17" s="1"/>
  <c r="G51" i="17"/>
  <c r="K51" i="17"/>
  <c r="AE51" i="17"/>
  <c r="AG51" i="17" s="1"/>
  <c r="G52" i="17"/>
  <c r="K52" i="17"/>
  <c r="AE52" i="17"/>
  <c r="AG52" i="17" s="1"/>
  <c r="G53" i="17"/>
  <c r="K53" i="17"/>
  <c r="AE53" i="17"/>
  <c r="AG53" i="17" s="1"/>
  <c r="G54" i="17"/>
  <c r="K54" i="17"/>
  <c r="AE54" i="17"/>
  <c r="AG54" i="17" s="1"/>
  <c r="G55" i="17"/>
  <c r="K55" i="17"/>
  <c r="AE55" i="17"/>
  <c r="AG55" i="17" s="1"/>
  <c r="G56" i="17"/>
  <c r="K56" i="17"/>
  <c r="AE56" i="17"/>
  <c r="AG56" i="17" s="1"/>
  <c r="G57" i="17"/>
  <c r="K57" i="17"/>
  <c r="AE57" i="17"/>
  <c r="AG57" i="17" s="1"/>
  <c r="G58" i="17"/>
  <c r="K58" i="17"/>
  <c r="AE58" i="17"/>
  <c r="AG58" i="17" s="1"/>
  <c r="G59" i="17"/>
  <c r="K59" i="17"/>
  <c r="AE59" i="17"/>
  <c r="AG59" i="17" s="1"/>
  <c r="G60" i="17"/>
  <c r="K60" i="17"/>
  <c r="AE60" i="17"/>
  <c r="AG60" i="17" s="1"/>
  <c r="G61" i="17"/>
  <c r="K61" i="17"/>
  <c r="AE61" i="17"/>
  <c r="AG61" i="17" s="1"/>
  <c r="G62" i="17"/>
  <c r="K62" i="17"/>
  <c r="AE62" i="17"/>
  <c r="AG62" i="17" s="1"/>
  <c r="G63" i="17"/>
  <c r="K63" i="17"/>
  <c r="AE63" i="17"/>
  <c r="AG63" i="17" s="1"/>
  <c r="G65" i="17"/>
  <c r="K65" i="17"/>
  <c r="AG65" i="17"/>
  <c r="M110" i="17"/>
  <c r="M83" i="17"/>
  <c r="M84" i="17"/>
  <c r="M85" i="17"/>
  <c r="M86" i="17"/>
  <c r="M87" i="17"/>
  <c r="E110" i="17"/>
  <c r="I110" i="17"/>
  <c r="AC110" i="17"/>
  <c r="E111" i="17"/>
  <c r="I111" i="17"/>
  <c r="M111" i="17"/>
  <c r="E112" i="17"/>
  <c r="I112" i="17"/>
  <c r="M112" i="17"/>
  <c r="E113" i="17"/>
  <c r="I113" i="17"/>
  <c r="M113" i="17"/>
  <c r="E114" i="17"/>
  <c r="I114" i="17"/>
  <c r="M114" i="17"/>
  <c r="E115" i="17"/>
  <c r="I115" i="17"/>
  <c r="M115" i="17"/>
  <c r="E116" i="17"/>
  <c r="I116" i="17"/>
  <c r="M116" i="17"/>
  <c r="F9" i="10"/>
  <c r="AG20" i="17" l="1"/>
  <c r="AC93" i="17" s="1"/>
  <c r="AG93" i="17"/>
  <c r="I93" i="17"/>
  <c r="E93" i="17"/>
  <c r="AC70" i="17"/>
  <c r="Y71" i="17" s="1"/>
  <c r="Y72" i="17" s="1"/>
  <c r="I70" i="17"/>
  <c r="E70" i="17"/>
  <c r="AG19" i="17"/>
  <c r="E92" i="17"/>
  <c r="I92" i="17"/>
  <c r="E91" i="17"/>
  <c r="AG91" i="17"/>
  <c r="I91" i="17"/>
  <c r="AG90" i="17"/>
  <c r="E12" i="9"/>
  <c r="AG17" i="17"/>
  <c r="I90" i="17"/>
  <c r="E90" i="17"/>
  <c r="I89" i="17"/>
  <c r="E89" i="17"/>
  <c r="AG15" i="17"/>
  <c r="AG88" i="17"/>
  <c r="AG16" i="17"/>
  <c r="AG89" i="17"/>
  <c r="I88" i="17"/>
  <c r="E88" i="17"/>
  <c r="G5" i="9"/>
  <c r="E85" i="17"/>
  <c r="I85" i="17"/>
  <c r="E86" i="17"/>
  <c r="I84" i="17"/>
  <c r="AC111" i="17"/>
  <c r="AG84" i="17"/>
  <c r="AC114" i="17"/>
  <c r="AG18" i="17"/>
  <c r="AG10" i="17"/>
  <c r="AG83" i="17"/>
  <c r="AG14" i="17"/>
  <c r="I86" i="17"/>
  <c r="E83" i="17"/>
  <c r="AG85" i="17"/>
  <c r="AC115" i="17"/>
  <c r="I87" i="17"/>
  <c r="I83" i="17"/>
  <c r="AG87" i="17"/>
  <c r="E87" i="17"/>
  <c r="AG86" i="17"/>
  <c r="AC113" i="17"/>
  <c r="AC116" i="17"/>
  <c r="AC112" i="17"/>
  <c r="E84" i="17"/>
  <c r="F8" i="15" l="1"/>
  <c r="U71" i="17"/>
  <c r="Q71" i="17"/>
  <c r="M71" i="17"/>
  <c r="I71" i="17"/>
  <c r="E71" i="17"/>
  <c r="AC92" i="17"/>
  <c r="F9" i="15"/>
  <c r="AC91" i="17"/>
  <c r="AC90" i="17"/>
  <c r="AC88" i="17"/>
  <c r="AC87" i="17"/>
  <c r="AC89" i="17"/>
  <c r="AC85" i="17"/>
  <c r="AC83" i="17"/>
  <c r="I5" i="9"/>
  <c r="E5" i="27" s="1"/>
  <c r="E12" i="27" s="1"/>
  <c r="AC84" i="17"/>
  <c r="AC86" i="17"/>
  <c r="Q72" i="17" l="1"/>
  <c r="F8" i="14"/>
  <c r="I72" i="17"/>
  <c r="I10" i="9"/>
  <c r="E7" i="27" s="1"/>
  <c r="F8" i="12"/>
  <c r="M72" i="17" l="1"/>
  <c r="F8" i="13"/>
  <c r="C11" i="9" s="1"/>
  <c r="G11" i="9" s="1"/>
  <c r="I11" i="9" s="1"/>
  <c r="I9" i="9"/>
  <c r="E6" i="27" s="1"/>
  <c r="C13" i="9"/>
  <c r="G13" i="9" s="1"/>
  <c r="I13" i="9" s="1"/>
  <c r="C12" i="9"/>
  <c r="G12" i="9" s="1"/>
  <c r="I12" i="9" s="1"/>
  <c r="F9" i="14"/>
  <c r="F9" i="13" l="1"/>
  <c r="E9" i="27"/>
  <c r="E23" i="9"/>
  <c r="E8" i="27"/>
  <c r="E22" i="9"/>
  <c r="E10" i="27"/>
  <c r="E24" i="9"/>
  <c r="I14" i="9"/>
  <c r="E11" i="27" s="1"/>
  <c r="E72" i="17"/>
  <c r="U72" i="17"/>
</calcChain>
</file>

<file path=xl/sharedStrings.xml><?xml version="1.0" encoding="utf-8"?>
<sst xmlns="http://schemas.openxmlformats.org/spreadsheetml/2006/main" count="317" uniqueCount="184">
  <si>
    <t>Inflation</t>
  </si>
  <si>
    <t>Source</t>
  </si>
  <si>
    <t>1961-2010</t>
  </si>
  <si>
    <t>1962-2011</t>
  </si>
  <si>
    <t>1963-2012</t>
  </si>
  <si>
    <t>1964-2013</t>
  </si>
  <si>
    <t>1965-2014</t>
  </si>
  <si>
    <t>1966-2015</t>
  </si>
  <si>
    <t>Institut québécois de planification financière (IQPF)</t>
  </si>
  <si>
    <t xml:space="preserve">                                        </t>
  </si>
  <si>
    <t>• Inflation</t>
  </si>
  <si>
    <t>Données</t>
  </si>
  <si>
    <t>Emplacement des données</t>
  </si>
  <si>
    <t>Calculs</t>
  </si>
  <si>
    <t>Valeur</t>
  </si>
  <si>
    <t>• Titres à revenu fixe</t>
  </si>
  <si>
    <t>• Actions canadiennes</t>
  </si>
  <si>
    <t>• Actions étrangères (marchés développés)</t>
  </si>
  <si>
    <t>• Actions étrangères (marchés émergents)</t>
  </si>
  <si>
    <t>Taux historiques</t>
  </si>
  <si>
    <t>• Taux historiques</t>
  </si>
  <si>
    <t>Moyenne</t>
  </si>
  <si>
    <t>BDC</t>
  </si>
  <si>
    <t>RPC</t>
  </si>
  <si>
    <t>RRQ</t>
  </si>
  <si>
    <t>Court terme</t>
  </si>
  <si>
    <t>Obligations</t>
  </si>
  <si>
    <t>Actions canadiennes</t>
  </si>
  <si>
    <t>50 ans</t>
  </si>
  <si>
    <t>Taux d'emprunt</t>
  </si>
  <si>
    <t>Données sur l'inflation de la Banque du Canada</t>
  </si>
  <si>
    <t>Mesures de l'inflation de la Banque du Canada</t>
  </si>
  <si>
    <t xml:space="preserve">Moyenne </t>
  </si>
  <si>
    <t xml:space="preserve">Emplacement des données </t>
  </si>
  <si>
    <t>Normes d'hypothèses de projection historiques</t>
  </si>
  <si>
    <t>Bons du Trésor</t>
  </si>
  <si>
    <t xml:space="preserve">Indice composé S&amp;P/TSX </t>
  </si>
  <si>
    <t>Banque du Canada</t>
  </si>
  <si>
    <t>Indice</t>
  </si>
  <si>
    <t>Indice + 1</t>
  </si>
  <si>
    <t>Taux historiques et écarts-types pour les sources utilisées dans les Normes d'hypothèses de projection</t>
  </si>
  <si>
    <t>Remarque: Les valeurs dans chaque colonne intitulée « Indice » sont les taux de rendement annuels gagnés par l'indice pour cette année. Elles sont rédigées sous forme décimale pour faciliter les calculs informatiques des rendements géométriques pour lesquels il faut ajouter 1 au rendement.</t>
  </si>
  <si>
    <t>Moyennes mobiles des taux et des écarts-types pour les sources utilisées dans les Normes d'hypothèses de projection</t>
  </si>
  <si>
    <t>Rendement géométrique</t>
  </si>
  <si>
    <t>Écart-type</t>
  </si>
  <si>
    <t>N/D</t>
  </si>
  <si>
    <t>L'addenda comporte les sections suivantes :</t>
  </si>
  <si>
    <t>Titres à revenu fixe</t>
  </si>
  <si>
    <t xml:space="preserve">Nathalie Bachand, A.S.A., Pl. Fin. </t>
  </si>
  <si>
    <t>Daniel Laverdière, A.S.A., Pl. Fin.</t>
  </si>
  <si>
    <t>• Rendement à court terme</t>
  </si>
  <si>
    <t>Actions pays émergents</t>
  </si>
  <si>
    <t>Actions étrangères pays développés</t>
  </si>
  <si>
    <t>Point médian de la fourchette cible de maîtrise de l'inflation de la Banque du Canada, qui va de 1 à 3 % .</t>
  </si>
  <si>
    <t>Actions étrangères (pays développés)</t>
  </si>
  <si>
    <t>Croissance du MGAP ou MGA</t>
  </si>
  <si>
    <t>La croissance du MGAP n'a pas été présentée avant 2015.</t>
  </si>
  <si>
    <t xml:space="preserve">   1,00 (2,00 %)</t>
  </si>
  <si>
    <t>1967-2016</t>
  </si>
  <si>
    <t>Actions étrangères (développés)</t>
  </si>
  <si>
    <t>Indice MSCI EAEO*</t>
  </si>
  <si>
    <t>Actions américaines</t>
  </si>
  <si>
    <t>Indice composé S&amp;P 500 ($ CA)</t>
  </si>
  <si>
    <t>1968-2017</t>
  </si>
  <si>
    <t>Indice MSCI EAEO ($ CA)*</t>
  </si>
  <si>
    <t>Martin Dupras, A.S.A., Pl. Fin., M. Fisc., ASC</t>
  </si>
  <si>
    <t>Une marge de 0,50 % a été retranchée de la moyenne afin de compenser la variabilité des rendements à long terme. Cet ajustement coïncide avec les résultats de simulations Monte Carlo qui estiment la probabilité du rendement futur grâce à 300 000 itérations.</t>
  </si>
  <si>
    <t xml:space="preserve">Rendement historique moyen sur 50 ans pour l'indice composé S&amp;P/TSX
</t>
  </si>
  <si>
    <t>FP Canada Standards Council</t>
  </si>
  <si>
    <r>
      <t xml:space="preserve">À titre de référence, </t>
    </r>
    <r>
      <rPr>
        <i/>
        <sz val="12"/>
        <rFont val="Arial"/>
        <family val="2"/>
      </rPr>
      <t xml:space="preserve">les Normes d'hypothèses de projection historiques </t>
    </r>
    <r>
      <rPr>
        <sz val="12"/>
        <rFont val="Arial"/>
        <family val="2"/>
      </rPr>
      <t>remontant à 2009 sont fournies, ainsi que les taux historiques sur 50 ans et les écarts-types</t>
    </r>
    <r>
      <rPr>
        <i/>
        <sz val="12"/>
        <rFont val="Arial"/>
        <family val="2"/>
      </rPr>
      <t xml:space="preserve"> </t>
    </r>
    <r>
      <rPr>
        <sz val="12"/>
        <rFont val="Arial"/>
        <family val="2"/>
      </rPr>
      <t xml:space="preserve">pour l'inflation, les bons du Trésor, les obligations, les actions étrangères des payés développés, les actions étrangères des pays émergents et les actions canadiennes. </t>
    </r>
  </si>
  <si>
    <t>Indice composé S&amp;P/TSX</t>
  </si>
  <si>
    <t>Indice S&amp;P 500</t>
  </si>
  <si>
    <t>Sondage</t>
  </si>
  <si>
    <t xml:space="preserve">   Moyenne réduite du sondage de l'IQPF et FP Canada</t>
  </si>
  <si>
    <t>S.O.</t>
  </si>
  <si>
    <t xml:space="preserve">  Moyenne réduite du sondage de l'IQPF et FP Canada </t>
  </si>
  <si>
    <t xml:space="preserve">  Moyenne réduite du sondage de l'IQPF et FP Canada</t>
  </si>
  <si>
    <t>Moyenne réduite du sondage de l'IQPF et FP Canada</t>
  </si>
  <si>
    <t>1969-2018</t>
  </si>
  <si>
    <t>Taux d'inflation de l'IPC (%)</t>
  </si>
  <si>
    <t>Indice des bons du Trésor à 91 jours (court terme) FTSE TMX Canada</t>
  </si>
  <si>
    <t>Indice obligataire universel FTSE TMX Canada</t>
  </si>
  <si>
    <t>Indice  marchés émergents MSCI</t>
  </si>
  <si>
    <t>**Remarque : les actions ont une marge de sécurité (0,5 %) retranchée de leur moyenne afin de compenser la non-linéarité des rendements à long terme. Cet ajustement coïncide avec les résultats de simulations Monte Carlo qui estiment la probabilité du rendement futur grâce à 300 000 itérations.</t>
  </si>
  <si>
    <t>*** Les taux des Normes d'hypothèses de projection sont arrondis au dixième de pourcentage près.</t>
  </si>
  <si>
    <t>*Remarque : comme les données historiques sur 50 ans pour le court terme et les revenus fixes sont des valeurs aberrantes, elles ont été exclues du calcul.</t>
  </si>
  <si>
    <r>
      <t>Rapport actuariel (30</t>
    </r>
    <r>
      <rPr>
        <vertAlign val="superscript"/>
        <sz val="11"/>
        <rFont val="Arial"/>
        <family val="2"/>
      </rPr>
      <t>e</t>
    </r>
    <r>
      <rPr>
        <sz val="11"/>
        <rFont val="Arial"/>
        <family val="2"/>
      </rPr>
      <t>)
du Régime de pensions du Canada au 31 décembre 2018</t>
    </r>
  </si>
  <si>
    <t>Évaluation actuarielle du Régime de rentes du Québec
au 31 décembre 2018</t>
  </si>
  <si>
    <t>Page 119. Tableau 55 : Augmentations des prix, des GAM et RHM réels (en pourcentages)</t>
  </si>
  <si>
    <t xml:space="preserve">   9/30 (2,00 %)          + 21/30 (2,10 %)</t>
  </si>
  <si>
    <t xml:space="preserve">Page 137. Tableau 67 : Taux de rendement réel selon le type d'actif (avant les dépenses d'investissement) </t>
  </si>
  <si>
    <t>Page 90. Tableau 28 : Taux de rendement réel selon la catégorie d'actif</t>
  </si>
  <si>
    <t>Page 88. Tableau 26 : Taux d’inflation, d’indexation des rentes au 1er janvier et d’augmentation des gains moyens de travail</t>
  </si>
  <si>
    <t xml:space="preserve">   9/30 (-0,30 %)                
+ 21/30 (0,30 %)
+ 2,07 %</t>
  </si>
  <si>
    <t>Page 130. Tableau 67 : Taux de rendement réel selon le type d'actif (avant les dépenses d'investissement)</t>
  </si>
  <si>
    <t xml:space="preserve">   9/30 des hypothèses pour les obligations pour 2020 à 2028
+ 21/30 des hypothèses pour les obligations pour 2029 et plus                                                                                                              + hypothèse du RRQ pour l'inflation future : 2,07 % 
- 0,75 % pour harmoniser les projections à long terme du RRQ avec une période de détention plus typique pour un individu</t>
  </si>
  <si>
    <t xml:space="preserve">   9/30 (0,5 %)                      + 21/30 (2,20 %)
+ 2,00 %
- 0,75 %</t>
  </si>
  <si>
    <t xml:space="preserve">   9/30 (1,05 %)
+ 21/30 (1,55 %)                 + 2,07 %
- 0,75 % </t>
  </si>
  <si>
    <t>Taux historiques sur 50 ans</t>
  </si>
  <si>
    <t xml:space="preserve">    Moyenne des hypothèses pour les actions de sociétés ouvertes et fermées pour 2020 à 2045
 + hypothèse du RPC pour l'inflation future : 2,00 % 
</t>
  </si>
  <si>
    <t xml:space="preserve">   9/30 des hypothèses pour les actions pour 2020 à 2028                                                                                                                                                + 21/30 des hypothèses pour les actions pour 2029 et plus
+ hypothèse du RRQ pour l'inflation future : 2,07 % </t>
  </si>
  <si>
    <t xml:space="preserve">   (4,30 % + 4,90 %) ÷ 2
+ 2,00 %      </t>
  </si>
  <si>
    <r>
      <t xml:space="preserve">Les Normes pour les actions et l'inflation sont en partie établies sur les rendements historiques sur 50 ans. Sous les données, on trouve un résumé des taux de rendements historiques nominaux et réels sur 50 ans. Au taux de rendement historique réel s'ajoute l'hypothèse d'inflation projetée pour arriver au taux de rendement historique prospectif utilisé dans le calcul de chaque </t>
    </r>
    <r>
      <rPr>
        <i/>
        <sz val="10"/>
        <rFont val="Arial"/>
        <family val="2"/>
      </rPr>
      <t>Norme.</t>
    </r>
  </si>
  <si>
    <t>1970-2019</t>
  </si>
  <si>
    <t xml:space="preserve">  (1 + moyenne historique des rendements nominaux sur 50 ans pour l'indice composé S&amp;P/TSX)
÷ (1 + taux d'inflation historique)                                                                                                                x (1 + norme pour l'inflation future)
- 1</t>
  </si>
  <si>
    <t>Même hypothèse que pour les actions canadiennes</t>
  </si>
  <si>
    <t xml:space="preserve">   50 % de la moyenne réduite du sondage pour l'indice MSCI EAFE                                                                                                                + 50 % de la moyenne réduite du sondage pour l'indice composé S&amp;P 500</t>
  </si>
  <si>
    <t xml:space="preserve">   7/30 (0,60 %)
+ 23/30 (1,00 %)
+ 2,00 %</t>
  </si>
  <si>
    <t>Ajustement**</t>
  </si>
  <si>
    <t>Normes d'hypothèses de projection***</t>
  </si>
  <si>
    <t>Court terme*</t>
  </si>
  <si>
    <t>Revenu fixe*</t>
  </si>
  <si>
    <t>Norme d'hypothèse de projection***</t>
  </si>
  <si>
    <t>Ajustement</t>
  </si>
  <si>
    <t xml:space="preserve">   (4,30 % + 4,90 %) ÷ 2
+ 2,00 %                         + 0,90 %      </t>
  </si>
  <si>
    <t xml:space="preserve">   9/30 (4,00 %)                 + 21/30 (4,50 %) 
+ 2,07 % </t>
  </si>
  <si>
    <t xml:space="preserve">   9/30 (4,00 %)                + 21/30 (4,50 %) 
+ 2,07 % </t>
  </si>
  <si>
    <t xml:space="preserve">  7/30 des hypothèses pour les actifs à court terme pour 2020 à 2026 (moyenne de 0,60 %)                                                     + 23/30 des hypothèses pour les actifs à court terme pour 2027 et plus
+ hypothèse du RPC pour l'inflation future : 2,00 % </t>
  </si>
  <si>
    <t xml:space="preserve">   100 % des hypothèses d'augmentation des prix pour 2020+</t>
  </si>
  <si>
    <t xml:space="preserve">   9/30 des hypothèses pour les actifs à court terme pour 2020 à 2028                                                     + 21/30 des hypothèses pour les actifs à court terme pour 2029 et plus
+ hypothèse du RRQ pour l'inflation future : 2,07 % </t>
  </si>
  <si>
    <t xml:space="preserve">   9/30 des hypothèses pour les options négociables pour 2020 à 2028 (moyenne de 0,5 %)
+21/30 des hypothèses pour les options négociables pour 2029 et plus                                                                                           + hypothèse du RPC pour l'inflation future : 2,00 % 
- 0,75 % pour harmoniser les projections à long terme du RPC avec une période de détention plus typique pour un individu</t>
  </si>
  <si>
    <t xml:space="preserve">   9/30 des hypothèses pour l'inflation pour 2020 à 2028                                                    + 21/30 des hypothèses pour l'inflation pour 2029 et plus </t>
  </si>
  <si>
    <t xml:space="preserve">Rendement historique moyen sur 50 ans pour 
les indices composés MSCI EAEO et S&amp;P 500
</t>
  </si>
  <si>
    <t xml:space="preserve">  (1 + moyenne historique des rendements nominaux sur 50 ans pour les indices composés MSCI EAEO et S&amp;P 500)*
÷ (1 + taux d'inflation historique)
x (1 + norme pour l'inflation future) 
- 1</t>
  </si>
  <si>
    <t>Ci-dessous les résultats du sondage annuel de l’IQPF et de FP Canada. Nous présentons la moyenne réduite, c’est-à-dire que pour chaque hypothèse, la valeur la plus élevée et la valeur la plus basse ont été éliminées.</t>
  </si>
  <si>
    <t>Indice MSCI EAEO</t>
  </si>
  <si>
    <t>2020*</t>
  </si>
  <si>
    <t xml:space="preserve">  Les résultats du sondage envoyé aux  CFP professionnels et Pl. Fin. qui détiennent le titre de CFA ont été pondérés à hauteur de 20 %.</t>
  </si>
  <si>
    <t>Moyenne nominale sur       50 ans :  1971 - 2020</t>
  </si>
  <si>
    <t>Index</t>
  </si>
  <si>
    <t>Index + 1</t>
  </si>
  <si>
    <t>Moyenne réelle sur 50 an :
1971 - 2020</t>
  </si>
  <si>
    <t>Écart-type sur 50 ans : 1971-2020</t>
  </si>
  <si>
    <t>Actions des pays          émergents**</t>
  </si>
  <si>
    <t>Indice des marchés émergents MSCI</t>
  </si>
  <si>
    <t>1971-2020</t>
  </si>
  <si>
    <t xml:space="preserve">© 2021 Institut québécois de planification financière </t>
  </si>
  <si>
    <t xml:space="preserve">© 2021 FP Canada Standards Council </t>
  </si>
  <si>
    <t>Données utilisées pour établir les Normes d'hypothèses de projection 2021 pour les actions étrangères (marchés émergents)</t>
  </si>
  <si>
    <t>Sondage annuel mené par l'IQPF et FP Canada</t>
  </si>
  <si>
    <t xml:space="preserve">   (1 + 12,7300 %)
÷ (1 + 3,8986 %)
x (1 + 2,02 %)
- 1</t>
  </si>
  <si>
    <t>Rendement historique moyen sur 50 ans pour 
l'indice des marchés émergents MSCI</t>
  </si>
  <si>
    <t>Données utilisées pour établir les Normes d'hypothèses de projection 2021 pour les actions étrangères (marchés développés)</t>
  </si>
  <si>
    <t xml:space="preserve">   0,50 (6,78 %) 
+ 0,50 (6,38 %)</t>
  </si>
  <si>
    <t xml:space="preserve">   * L'indice MSCI EAEO est net du montant maximum de la retenue à la source sur les revenus étrangers.</t>
  </si>
  <si>
    <t xml:space="preserve">Sondage annuel mené par l'IQPF et FP Canada </t>
  </si>
  <si>
    <t>Données utilisées pour établir les Normes d'hypothèses de projection 2021 pour les actions canadiennes</t>
  </si>
  <si>
    <t xml:space="preserve">   (1 + 9,3131 %)
÷ (1 + 3,8986 %)
x (1 + 2,02 %)
- 1</t>
  </si>
  <si>
    <t>Données utilisées pour établir les Normes d'hypothèses de projection 2021 pour les titres à revenu fixe</t>
  </si>
  <si>
    <t>Données utilisées pour établir les Normes d'hypothèses de projection 2021 pour les actifs à court terme</t>
  </si>
  <si>
    <t>Données utilisées pour établir les Normes d'hypothèses de projection 2021 pour l'inflation</t>
  </si>
  <si>
    <t>Données utilisées pour établir les Normes d'hypothèses de projection 2021</t>
  </si>
  <si>
    <t>Calculs pour établir les Normes d'hypothèses de projection 2021</t>
  </si>
  <si>
    <t>Addenda aux Normes d'hypothèses de projection 2021</t>
  </si>
  <si>
    <t xml:space="preserve">Les Normes d'hypothèses de projection (les Normes) fournissent aux planificateurs financiers des hypothèses objectives pour effectuer leurs projections de besoins de revenus de retraite, de planification des études, de besoins d'assurances et autres projections importantes. Ces normes sont surtout recommandées pour effectuer des projections à long terme (10 ans et +).  
Le Comité des Normes d'hypothèses de projection (Comité) a préparé un addenda pour accompagner les Normes d'hypothèses de projection 2021, publiées le 30 avril 2021. À des fins de transparence et de reproductibilité des Normes, l'addenda fournit les sources de données sur lesquelles les Normes sont basées, ainsi que les calculs pour chacune des normes d'inflation et de taux de rendement. Les taux historiques, les taux de rendement des indices pertinents et les écarts-types sont également fournis à titre informatif. 
</t>
  </si>
  <si>
    <t>• Calculs pour établir les Normes d'hypothèses de projection 2021</t>
  </si>
  <si>
    <t>• Données utilisées pour établir les Normes d'hypothèses de projection 2021</t>
  </si>
  <si>
    <t>• Résultats du sondage annuel mené par l'IQPF et FP Canada</t>
  </si>
  <si>
    <r>
      <t xml:space="preserve">Chaque norme des </t>
    </r>
    <r>
      <rPr>
        <i/>
        <sz val="12"/>
        <rFont val="Arial"/>
        <family val="2"/>
      </rPr>
      <t xml:space="preserve">Normes d'hypothèses de projection 2021 </t>
    </r>
    <r>
      <rPr>
        <sz val="12"/>
        <rFont val="Arial"/>
        <family val="2"/>
      </rPr>
      <t xml:space="preserve">est établie à partir de sources de données indépendantes et fiables. La norme pour l'inflation repose sur des données de la Banque du Canada, sur les résultats du sondage annuel mené par l'IQPF et FP Canada, sur l'évaluation actuarielle de 2018 du Régime de rentes du Québec et sur le rapport actuariel de 2018 du Régime de pensions du Canada. Les normes pour chaque catégorie d'actifs sont établies d'après les données provenant des résultats du sondage annuel mené par l'IQPF et FP Canada, de l'évaluation actuarielle de 2018 du Régime de rentes du Québec et du rapport actuariel de 2018 du Régime de pensions du Canada. Pour le rendement des actions, les normes tiennent aussi compte des rendements historiques moyens des 50 dernières années pour les indices concernés. Au besoin, les moyennes pour chaque norme sont arrondies au dixième de pourcentage le plus près. </t>
    </r>
    <r>
      <rPr>
        <i/>
        <sz val="12"/>
        <rFont val="Arial"/>
        <family val="2"/>
      </rPr>
      <t xml:space="preserve">
Un clic sur tout hyperlien de cette section de l'addenda donne accès aux données utilisées pour calculer les normes.</t>
    </r>
  </si>
  <si>
    <t>Données appuyant les Normes d'hypothèses de projection 2021</t>
  </si>
  <si>
    <r>
      <t xml:space="preserve">Les </t>
    </r>
    <r>
      <rPr>
        <i/>
        <sz val="12"/>
        <rFont val="Arial"/>
        <family val="2"/>
      </rPr>
      <t xml:space="preserve">Données appuyant les Normes d'hypothèses de projection 2021 </t>
    </r>
    <r>
      <rPr>
        <sz val="12"/>
        <rFont val="Arial"/>
        <family val="2"/>
      </rPr>
      <t xml:space="preserve">donnent accès aux sources de données, à des données particulières et aux calculs pour chacune des normes.
</t>
    </r>
    <r>
      <rPr>
        <i/>
        <sz val="12"/>
        <rFont val="Arial"/>
        <family val="2"/>
      </rPr>
      <t>Un clic sur tout hyperlien de cette section de l'addenda donne accès aux données utilisées pour calculer les normes.</t>
    </r>
  </si>
  <si>
    <t xml:space="preserve">Même hypothèse que pour les actions canadiennes                                                                                                               + 0,9 % pour la prime de risque sur actions pour les investissements dans les marchés étrangers émergents*                                           </t>
  </si>
  <si>
    <t xml:space="preserve">   (1 + moyenne historique des rendements nominaux sur 50 ans pour l'indice des marchés émergents MSCI ($ CA)**
÷ (1 + taux d'inflation historique)
x (1 + norme pour l'inflation future)
- 1</t>
  </si>
  <si>
    <t>* Remarque : Pour les marchés étrangers émergents, une prime de risque de 0,9 % a été ajoutée au taux de rendement historique des actions étrangères des pays développés. Cette prime de risque concorde avec la méthodologie utilisée dans le plus récent rapport actuariel du Régime de pensions du Canada.</t>
  </si>
  <si>
    <t>**Remarque : Le rendement historique sur 50 ans de l'indice des marchés émergents MSCI utilise le rendement historique de l'indice MSCI EAFE plus 1 % pour la période de 1970 à 2000,  le rendement historique  de l’indice des marchés émergents MSCI pour la période de 2007 à 2020. Une estimation a été utilisée pour la période de 2001 à 2006.</t>
  </si>
  <si>
    <t xml:space="preserve">*Remarque : Le rendement historique sur 50 ans de les indices composés MSCI EAEO et S&amp;P 500 est utilisé pour maintenir une certaine cohérence avec les autres hypothèses lorsque le rendement historique sur 50 ans est utilisé. Cette combinaison d’indices utilise le rendement historique du MSCI EAEO depuis sa première année civile complète après sa création, en 1970, jusqu’à aujourd’hui. </t>
  </si>
  <si>
    <t xml:space="preserve">* À l'automne 2020, FP Canada et l'IQPF ont envoyé le sondage à deux groupes. Le sondage a été envoyé à des experts en placement et ses résultats ont été pondérés à 80 %. </t>
  </si>
  <si>
    <t>Prime de risque</t>
  </si>
  <si>
    <t>pour les actions canadiennes, il est prévu qu'elle soit de :</t>
  </si>
  <si>
    <t>(hypothèse de projection de 6,20 % moins hypothèse de projection de 2,70 % pour les revenus fixes)</t>
  </si>
  <si>
    <t>pour les actions étrangères pays développés, il est prévu qu'elle soit de :</t>
  </si>
  <si>
    <t>(hypothèse de projection de 6,60 % moins hypothèse de projection de 2,70 % pour les revenus fixes)</t>
  </si>
  <si>
    <t>pour les actions  pays émergents, il est prévu qu'elle soit de :</t>
  </si>
  <si>
    <t>(hypothèse de projection de 7,80 % moins hypothèse de projection de 2,70 % pour les revenus fixes)</t>
  </si>
  <si>
    <t>Moyenne réelle sur 50 ans augmentée de l'hypothèse d'inflation future              1971-2020</t>
  </si>
  <si>
    <t xml:space="preserve">   ** Étant donné l'historique limité de l'indice des marchés émergents utilisé dans le calcul, le calcul de l'écart-type utilise des rendements basés en grande partie sur l'historique des marchés étrangés développés avant 2007, auquel est ajouté une prime. Cela peut donner lieu à un écart-type qui diffère de la volatilité réelle avant la création de l'indice. L'écart ne devrait pas être important et ne devrait pas avoir d'effet significatif sur le calcul de l'écart-type du portefeuille global sur la période d'examen totale.</t>
  </si>
  <si>
    <t xml:space="preserve">   (1 + ((10,097 % +11,3631 %)* ÷ 2))
÷ (1 + 3,8986 %)
x (1 + 2,02 %)
- 1</t>
  </si>
  <si>
    <r>
      <t>Jeff Cormier, CFP</t>
    </r>
    <r>
      <rPr>
        <vertAlign val="superscript"/>
        <sz val="16"/>
        <rFont val="Arial"/>
        <family val="2"/>
      </rPr>
      <t>MD</t>
    </r>
    <r>
      <rPr>
        <sz val="16"/>
        <rFont val="Arial"/>
        <family val="2"/>
      </rPr>
      <t>, CFA</t>
    </r>
    <r>
      <rPr>
        <vertAlign val="superscript"/>
        <sz val="16"/>
        <rFont val="Arial"/>
        <family val="2"/>
      </rPr>
      <t>MD</t>
    </r>
  </si>
  <si>
    <r>
      <t>Derek Dedman, CFP</t>
    </r>
    <r>
      <rPr>
        <vertAlign val="superscript"/>
        <sz val="16"/>
        <rFont val="Arial"/>
        <family val="2"/>
      </rPr>
      <t>MD</t>
    </r>
    <r>
      <rPr>
        <sz val="16"/>
        <rFont val="Arial"/>
        <family val="2"/>
      </rPr>
      <t>, CFA</t>
    </r>
    <r>
      <rPr>
        <vertAlign val="superscript"/>
        <sz val="16"/>
        <rFont val="Arial"/>
        <family val="2"/>
      </rPr>
      <t>MD</t>
    </r>
  </si>
  <si>
    <r>
      <t>Nick Hearne, CFP</t>
    </r>
    <r>
      <rPr>
        <vertAlign val="superscript"/>
        <sz val="16"/>
        <rFont val="Arial"/>
        <family val="2"/>
      </rPr>
      <t>MD</t>
    </r>
    <r>
      <rPr>
        <sz val="16"/>
        <rFont val="Arial"/>
        <family val="2"/>
      </rPr>
      <t>, CFA</t>
    </r>
    <r>
      <rPr>
        <vertAlign val="superscript"/>
        <sz val="16"/>
        <rFont val="Arial"/>
        <family val="2"/>
      </rPr>
      <t>MD</t>
    </r>
  </si>
  <si>
    <t>Les actions étrangères dans les pays développés et émergents n'étaient pas présentées dans les Normes d'hypothèses de projection antérieures à 2016.</t>
  </si>
  <si>
    <t>Indice des bons du Trésor à 91 jours FTSE</t>
  </si>
  <si>
    <t>Indice obligataire universel FTSE</t>
  </si>
  <si>
    <t>Indice des marchés émergents MSCI ($ 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</si>
</sst>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
  </numFmts>
  <fonts count="39" x14ac:knownFonts="1">
    <font>
      <sz val="10"/>
      <name val="Arial"/>
    </font>
    <font>
      <sz val="10"/>
      <name val="Arial"/>
      <family val="2"/>
    </font>
    <font>
      <u/>
      <sz val="10"/>
      <color indexed="12"/>
      <name val="Arial"/>
      <family val="2"/>
    </font>
    <font>
      <b/>
      <sz val="10"/>
      <name val="Arial"/>
      <family val="2"/>
    </font>
    <font>
      <sz val="10"/>
      <name val="Arial"/>
      <family val="2"/>
    </font>
    <font>
      <sz val="11"/>
      <name val="Calibri"/>
      <family val="2"/>
    </font>
    <font>
      <i/>
      <sz val="10"/>
      <name val="Arial"/>
      <family val="2"/>
    </font>
    <font>
      <b/>
      <sz val="12"/>
      <name val="Arial"/>
      <family val="2"/>
    </font>
    <font>
      <sz val="11"/>
      <name val="Arial"/>
      <family val="2"/>
    </font>
    <font>
      <b/>
      <sz val="11"/>
      <name val="Arial"/>
      <family val="2"/>
    </font>
    <font>
      <sz val="11.5"/>
      <name val="Times New Roman"/>
      <family val="1"/>
    </font>
    <font>
      <sz val="12"/>
      <name val="Arial"/>
      <family val="2"/>
    </font>
    <font>
      <i/>
      <sz val="12"/>
      <name val="Arial"/>
      <family val="2"/>
    </font>
    <font>
      <b/>
      <sz val="12"/>
      <color rgb="FFFF0000"/>
      <name val="Arial"/>
      <family val="2"/>
    </font>
    <font>
      <sz val="10"/>
      <color rgb="FFFF0000"/>
      <name val="Arial"/>
      <family val="2"/>
    </font>
    <font>
      <b/>
      <sz val="12"/>
      <color theme="0"/>
      <name val="Arial"/>
      <family val="2"/>
    </font>
    <font>
      <b/>
      <sz val="10"/>
      <color theme="0"/>
      <name val="Arial"/>
      <family val="2"/>
    </font>
    <font>
      <b/>
      <sz val="14"/>
      <color rgb="FF415563"/>
      <name val="Arial"/>
      <family val="2"/>
    </font>
    <font>
      <sz val="11"/>
      <color theme="1"/>
      <name val="Arial"/>
      <family val="2"/>
    </font>
    <font>
      <b/>
      <sz val="11"/>
      <color theme="1"/>
      <name val="Arial"/>
      <family val="2"/>
    </font>
    <font>
      <b/>
      <sz val="12"/>
      <color rgb="FF415563"/>
      <name val="Arial"/>
      <family val="2"/>
    </font>
    <font>
      <b/>
      <sz val="13"/>
      <color rgb="FFFF0000"/>
      <name val="Arial"/>
      <family val="2"/>
    </font>
    <font>
      <b/>
      <sz val="11"/>
      <color theme="0"/>
      <name val="Arial"/>
      <family val="2"/>
    </font>
    <font>
      <b/>
      <sz val="26"/>
      <name val="Arial"/>
      <family val="2"/>
    </font>
    <font>
      <sz val="11.5"/>
      <name val="Arial"/>
      <family val="2"/>
    </font>
    <font>
      <sz val="18"/>
      <name val="Arial"/>
      <family val="2"/>
    </font>
    <font>
      <sz val="14"/>
      <name val="Arial"/>
      <family val="2"/>
    </font>
    <font>
      <sz val="16"/>
      <name val="Arial"/>
      <family val="2"/>
    </font>
    <font>
      <i/>
      <sz val="11.5"/>
      <name val="Arial"/>
      <family val="2"/>
    </font>
    <font>
      <i/>
      <sz val="10"/>
      <color rgb="FF000000"/>
      <name val="Arial"/>
      <family val="2"/>
    </font>
    <font>
      <u/>
      <sz val="12"/>
      <color rgb="FFE35205"/>
      <name val="Arial"/>
      <family val="2"/>
    </font>
    <font>
      <vertAlign val="superscript"/>
      <sz val="11"/>
      <name val="Arial"/>
      <family val="2"/>
    </font>
    <font>
      <vertAlign val="superscript"/>
      <sz val="16"/>
      <name val="Arial"/>
      <family val="2"/>
    </font>
    <font>
      <sz val="12"/>
      <color rgb="FF02C3DE"/>
      <name val="Arial"/>
      <family val="2"/>
    </font>
    <font>
      <u/>
      <sz val="12"/>
      <color rgb="FF02C3DE"/>
      <name val="Arial"/>
      <family val="2"/>
    </font>
    <font>
      <b/>
      <sz val="11"/>
      <color rgb="FF333333"/>
      <name val="Calibri"/>
      <family val="2"/>
      <scheme val="minor"/>
    </font>
    <font>
      <u/>
      <sz val="11"/>
      <color rgb="FF02C3DE"/>
      <name val="Arial"/>
      <family val="2"/>
    </font>
    <font>
      <sz val="10"/>
      <color theme="1"/>
      <name val="Arial"/>
      <family val="2"/>
    </font>
    <font>
      <sz val="11"/>
      <color rgb="FF02C3DE"/>
      <name val="Arial"/>
      <family val="2"/>
    </font>
  </fonts>
  <fills count="12">
    <fill>
      <patternFill patternType="none"/>
    </fill>
    <fill>
      <patternFill patternType="gray125"/>
    </fill>
    <fill>
      <patternFill patternType="solid">
        <fgColor rgb="FF53565A"/>
        <bgColor indexed="64"/>
      </patternFill>
    </fill>
    <fill>
      <patternFill patternType="solid">
        <fgColor theme="0"/>
        <bgColor indexed="64"/>
      </patternFill>
    </fill>
    <fill>
      <patternFill patternType="solid">
        <fgColor rgb="FF7F838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AEAE8"/>
        <bgColor rgb="FFEAEAE8"/>
      </patternFill>
    </fill>
    <fill>
      <patternFill patternType="solid">
        <fgColor theme="1"/>
        <bgColor indexed="64"/>
      </patternFill>
    </fill>
    <fill>
      <patternFill patternType="solid">
        <fgColor theme="6" tint="0.79998168889431442"/>
        <bgColor indexed="64"/>
      </patternFill>
    </fill>
    <fill>
      <patternFill patternType="solid">
        <fgColor theme="1" tint="0.14999847407452621"/>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rgb="FFA6A6A6"/>
      </left>
      <right style="thin">
        <color rgb="FFA6A6A6"/>
      </right>
      <top style="thin">
        <color rgb="FFA6A6A6"/>
      </top>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cellStyleXfs>
  <cellXfs count="333">
    <xf numFmtId="0" fontId="0" fillId="0" borderId="0" xfId="0"/>
    <xf numFmtId="10" fontId="0" fillId="0" borderId="0" xfId="0" applyNumberFormat="1"/>
    <xf numFmtId="0" fontId="0" fillId="0" borderId="0" xfId="0" applyAlignment="1">
      <alignment horizontal="center"/>
    </xf>
    <xf numFmtId="10" fontId="0" fillId="0" borderId="0" xfId="0" applyNumberFormat="1" applyAlignment="1">
      <alignment horizontal="center"/>
    </xf>
    <xf numFmtId="0" fontId="4" fillId="0" borderId="0" xfId="0" applyFont="1"/>
    <xf numFmtId="0" fontId="5" fillId="0" borderId="0" xfId="0" applyFont="1"/>
    <xf numFmtId="0" fontId="0" fillId="0" borderId="0" xfId="0" applyAlignment="1">
      <alignment wrapText="1"/>
    </xf>
    <xf numFmtId="0" fontId="4" fillId="0" borderId="0" xfId="2" applyAlignment="1">
      <alignment horizontal="center"/>
    </xf>
    <xf numFmtId="0" fontId="4" fillId="0" borderId="0" xfId="2"/>
    <xf numFmtId="0" fontId="4" fillId="0" borderId="3" xfId="2" applyBorder="1" applyAlignment="1">
      <alignment horizontal="center"/>
    </xf>
    <xf numFmtId="165" fontId="0" fillId="0" borderId="0" xfId="4" applyNumberFormat="1" applyFont="1" applyAlignment="1">
      <alignment horizontal="center"/>
    </xf>
    <xf numFmtId="0" fontId="4" fillId="0" borderId="3" xfId="2" applyBorder="1"/>
    <xf numFmtId="0" fontId="3" fillId="0" borderId="0" xfId="0" applyFont="1"/>
    <xf numFmtId="0" fontId="13" fillId="0" borderId="0" xfId="0" applyFont="1" applyAlignment="1">
      <alignment horizontal="centerContinuous" vertical="center"/>
    </xf>
    <xf numFmtId="0" fontId="14" fillId="0" borderId="4" xfId="0" applyFont="1" applyBorder="1" applyAlignment="1">
      <alignment horizontal="centerContinuous" vertical="center"/>
    </xf>
    <xf numFmtId="0" fontId="7" fillId="0" borderId="0" xfId="0" applyFont="1" applyAlignment="1">
      <alignment horizontal="center"/>
    </xf>
    <xf numFmtId="166" fontId="4" fillId="0" borderId="0" xfId="2" applyNumberFormat="1" applyAlignment="1">
      <alignment horizontal="center"/>
    </xf>
    <xf numFmtId="0" fontId="4" fillId="0" borderId="0" xfId="2" applyAlignment="1">
      <alignment wrapText="1"/>
    </xf>
    <xf numFmtId="166" fontId="4" fillId="0" borderId="5" xfId="2" applyNumberFormat="1" applyBorder="1" applyAlignment="1">
      <alignment horizontal="center"/>
    </xf>
    <xf numFmtId="166" fontId="4" fillId="0" borderId="0" xfId="2" applyNumberFormat="1"/>
    <xf numFmtId="166" fontId="4" fillId="0" borderId="6" xfId="2" applyNumberFormat="1" applyBorder="1" applyAlignment="1">
      <alignment horizontal="center"/>
    </xf>
    <xf numFmtId="166" fontId="4" fillId="0" borderId="6" xfId="2" applyNumberFormat="1" applyBorder="1"/>
    <xf numFmtId="0" fontId="4" fillId="0" borderId="5" xfId="2" applyBorder="1" applyAlignment="1">
      <alignment horizontal="center"/>
    </xf>
    <xf numFmtId="0" fontId="4" fillId="0" borderId="6" xfId="2" applyBorder="1" applyAlignment="1">
      <alignment horizontal="center"/>
    </xf>
    <xf numFmtId="0" fontId="4" fillId="0" borderId="7" xfId="2" applyBorder="1" applyAlignment="1">
      <alignment horizontal="center"/>
    </xf>
    <xf numFmtId="0" fontId="4" fillId="0" borderId="0" xfId="2" applyAlignment="1">
      <alignment horizontal="center" wrapText="1"/>
    </xf>
    <xf numFmtId="164" fontId="4" fillId="0" borderId="0" xfId="2" applyNumberFormat="1" applyAlignment="1">
      <alignment horizontal="center" wrapText="1"/>
    </xf>
    <xf numFmtId="164" fontId="0" fillId="0" borderId="0" xfId="4" applyNumberFormat="1" applyFont="1" applyAlignment="1">
      <alignment horizontal="center"/>
    </xf>
    <xf numFmtId="164" fontId="4" fillId="0" borderId="0" xfId="2" applyNumberFormat="1" applyAlignment="1">
      <alignment horizontal="center"/>
    </xf>
    <xf numFmtId="164" fontId="4" fillId="0" borderId="0" xfId="2" applyNumberFormat="1"/>
    <xf numFmtId="0" fontId="15" fillId="2" borderId="2" xfId="0" applyFont="1" applyFill="1" applyBorder="1" applyAlignment="1">
      <alignment horizontal="center" vertical="center" wrapText="1"/>
    </xf>
    <xf numFmtId="0" fontId="9" fillId="0" borderId="0" xfId="0" applyFont="1"/>
    <xf numFmtId="0" fontId="15" fillId="2" borderId="1" xfId="0" applyFont="1" applyFill="1" applyBorder="1" applyAlignment="1">
      <alignment horizontal="center" vertical="center"/>
    </xf>
    <xf numFmtId="0" fontId="15" fillId="2" borderId="11" xfId="0" applyFont="1" applyFill="1" applyBorder="1" applyAlignment="1">
      <alignment horizontal="center" vertical="center"/>
    </xf>
    <xf numFmtId="0" fontId="8" fillId="5" borderId="2" xfId="0" applyFont="1" applyFill="1" applyBorder="1" applyAlignment="1">
      <alignment horizontal="center" vertical="center" wrapText="1"/>
    </xf>
    <xf numFmtId="10" fontId="9" fillId="0" borderId="1" xfId="0" applyNumberFormat="1" applyFont="1" applyBorder="1" applyAlignment="1">
      <alignment horizontal="center" vertical="center" wrapText="1"/>
    </xf>
    <xf numFmtId="0" fontId="8" fillId="0" borderId="0" xfId="0" applyFont="1"/>
    <xf numFmtId="0" fontId="8" fillId="5" borderId="1" xfId="0" applyFont="1" applyFill="1" applyBorder="1" applyAlignment="1">
      <alignment horizontal="center" vertical="center" wrapText="1"/>
    </xf>
    <xf numFmtId="0" fontId="10" fillId="0" borderId="0" xfId="0" applyFont="1" applyAlignment="1">
      <alignment horizontal="center" vertical="center"/>
    </xf>
    <xf numFmtId="0" fontId="17" fillId="0" borderId="0" xfId="0" applyFont="1" applyAlignment="1">
      <alignment vertical="center"/>
    </xf>
    <xf numFmtId="10" fontId="9" fillId="5" borderId="1" xfId="0" applyNumberFormat="1" applyFont="1" applyFill="1" applyBorder="1" applyAlignment="1">
      <alignment horizontal="center" vertical="center" wrapText="1"/>
    </xf>
    <xf numFmtId="0" fontId="11" fillId="0" borderId="0" xfId="0" applyFont="1" applyAlignment="1">
      <alignment horizontal="left" vertical="center" wrapText="1"/>
    </xf>
    <xf numFmtId="0" fontId="17" fillId="0" borderId="0" xfId="2" applyFont="1" applyAlignment="1">
      <alignment horizontal="center"/>
    </xf>
    <xf numFmtId="10" fontId="19" fillId="0" borderId="2" xfId="0" applyNumberFormat="1" applyFont="1" applyBorder="1" applyAlignment="1">
      <alignment horizontal="center" vertical="center" wrapText="1"/>
    </xf>
    <xf numFmtId="10" fontId="9" fillId="0" borderId="2" xfId="0" applyNumberFormat="1" applyFont="1" applyBorder="1" applyAlignment="1">
      <alignment horizontal="center" vertical="center" wrapText="1"/>
    </xf>
    <xf numFmtId="10" fontId="19" fillId="3" borderId="13" xfId="0" applyNumberFormat="1" applyFont="1" applyFill="1" applyBorder="1" applyAlignment="1">
      <alignment horizontal="center" vertical="center" wrapText="1"/>
    </xf>
    <xf numFmtId="0" fontId="0" fillId="0" borderId="0" xfId="0" applyAlignment="1">
      <alignment vertical="center"/>
    </xf>
    <xf numFmtId="0" fontId="4" fillId="0" borderId="14" xfId="2" applyBorder="1"/>
    <xf numFmtId="0" fontId="17" fillId="0" borderId="0" xfId="0" applyFont="1" applyAlignment="1">
      <alignment horizontal="center" vertical="center"/>
    </xf>
    <xf numFmtId="0" fontId="8" fillId="0" borderId="0" xfId="2" applyFont="1"/>
    <xf numFmtId="10" fontId="8" fillId="0" borderId="1" xfId="2" applyNumberFormat="1" applyFont="1" applyBorder="1" applyAlignment="1">
      <alignment horizontal="center" vertical="center"/>
    </xf>
    <xf numFmtId="10" fontId="8" fillId="0" borderId="1" xfId="4" applyNumberFormat="1" applyFont="1" applyBorder="1" applyAlignment="1">
      <alignment horizontal="center" vertical="center"/>
    </xf>
    <xf numFmtId="10" fontId="8" fillId="0" borderId="1" xfId="2" applyNumberFormat="1" applyFont="1" applyBorder="1" applyAlignment="1">
      <alignment horizontal="center" vertical="center" wrapText="1"/>
    </xf>
    <xf numFmtId="0" fontId="8" fillId="0" borderId="2"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3" borderId="2" xfId="0" applyFont="1" applyFill="1" applyBorder="1" applyAlignment="1">
      <alignment horizontal="left" vertical="center" wrapText="1" indent="1"/>
    </xf>
    <xf numFmtId="9" fontId="8" fillId="0" borderId="2" xfId="0" applyNumberFormat="1" applyFont="1" applyBorder="1" applyAlignment="1">
      <alignment horizontal="left" vertical="center" wrapText="1" indent="1"/>
    </xf>
    <xf numFmtId="0" fontId="8" fillId="3" borderId="13" xfId="0" applyFont="1" applyFill="1" applyBorder="1" applyAlignment="1">
      <alignment horizontal="left" vertical="center" wrapText="1" indent="1"/>
    </xf>
    <xf numFmtId="0" fontId="18" fillId="0" borderId="13" xfId="0" applyFont="1" applyBorder="1" applyAlignment="1">
      <alignment horizontal="left" vertical="center" wrapText="1" indent="1"/>
    </xf>
    <xf numFmtId="0" fontId="18" fillId="0" borderId="2"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3" borderId="1" xfId="0" applyFont="1" applyFill="1" applyBorder="1" applyAlignment="1">
      <alignment horizontal="left" vertical="center" wrapText="1" indent="1"/>
    </xf>
    <xf numFmtId="0" fontId="18" fillId="3" borderId="13" xfId="0" applyFont="1" applyFill="1" applyBorder="1" applyAlignment="1">
      <alignment horizontal="left" vertical="center" wrapText="1" indent="1"/>
    </xf>
    <xf numFmtId="9" fontId="8" fillId="3" borderId="2" xfId="0" applyNumberFormat="1" applyFont="1" applyFill="1" applyBorder="1" applyAlignment="1">
      <alignment horizontal="left" vertical="center" wrapText="1" indent="1"/>
    </xf>
    <xf numFmtId="0" fontId="16" fillId="4" borderId="1" xfId="2" applyFont="1" applyFill="1" applyBorder="1" applyAlignment="1">
      <alignment horizontal="center" vertical="center" wrapText="1"/>
    </xf>
    <xf numFmtId="0" fontId="4" fillId="3" borderId="0" xfId="2" applyFill="1" applyAlignment="1">
      <alignment horizontal="center" vertical="center" wrapText="1"/>
    </xf>
    <xf numFmtId="0" fontId="8" fillId="0" borderId="1" xfId="0" applyFont="1" applyBorder="1"/>
    <xf numFmtId="10" fontId="8" fillId="0" borderId="1" xfId="0" applyNumberFormat="1" applyFont="1" applyBorder="1" applyAlignment="1">
      <alignment horizontal="center"/>
    </xf>
    <xf numFmtId="10" fontId="9" fillId="0" borderId="1" xfId="0" applyNumberFormat="1" applyFont="1" applyBorder="1" applyAlignment="1">
      <alignment horizontal="center"/>
    </xf>
    <xf numFmtId="10" fontId="8" fillId="0" borderId="0" xfId="3" applyNumberFormat="1" applyFont="1" applyAlignment="1">
      <alignment horizontal="center"/>
    </xf>
    <xf numFmtId="10" fontId="8" fillId="0" borderId="0" xfId="0" applyNumberFormat="1" applyFont="1" applyAlignment="1">
      <alignment horizontal="center"/>
    </xf>
    <xf numFmtId="10" fontId="9" fillId="0" borderId="0" xfId="0" applyNumberFormat="1" applyFont="1" applyAlignment="1">
      <alignment horizontal="center"/>
    </xf>
    <xf numFmtId="0" fontId="8" fillId="0" borderId="1" xfId="0" applyFont="1" applyBorder="1" applyAlignment="1">
      <alignment vertical="center"/>
    </xf>
    <xf numFmtId="10" fontId="8" fillId="0" borderId="1" xfId="0" applyNumberFormat="1" applyFont="1" applyBorder="1" applyAlignment="1">
      <alignment horizontal="center" vertical="center"/>
    </xf>
    <xf numFmtId="10" fontId="8" fillId="0" borderId="11" xfId="0" applyNumberFormat="1" applyFont="1" applyBorder="1" applyAlignment="1">
      <alignment horizontal="center" vertical="center"/>
    </xf>
    <xf numFmtId="10" fontId="9" fillId="0" borderId="1" xfId="0" applyNumberFormat="1" applyFont="1" applyBorder="1" applyAlignment="1">
      <alignment horizontal="center" vertical="center"/>
    </xf>
    <xf numFmtId="0" fontId="24" fillId="0" borderId="0" xfId="0" applyFont="1" applyAlignment="1">
      <alignment horizontal="center" vertical="center" wrapText="1"/>
    </xf>
    <xf numFmtId="0" fontId="4" fillId="0" borderId="0" xfId="0" applyFont="1" applyAlignment="1">
      <alignment wrapText="1"/>
    </xf>
    <xf numFmtId="0" fontId="25" fillId="0" borderId="0" xfId="0" applyFont="1" applyAlignment="1">
      <alignment horizontal="center" vertical="center" wrapText="1"/>
    </xf>
    <xf numFmtId="0" fontId="4" fillId="0" borderId="0" xfId="0" applyFont="1" applyAlignment="1">
      <alignment horizontal="center" vertical="center" wrapText="1"/>
    </xf>
    <xf numFmtId="0" fontId="26" fillId="0" borderId="0" xfId="0" applyFont="1" applyAlignment="1">
      <alignment horizontal="center" vertical="center" wrapText="1"/>
    </xf>
    <xf numFmtId="0" fontId="6" fillId="0" borderId="0" xfId="0" applyFont="1" applyAlignment="1">
      <alignment horizontal="center" vertical="center" wrapText="1"/>
    </xf>
    <xf numFmtId="0" fontId="28" fillId="0" borderId="0" xfId="0" applyFont="1" applyAlignment="1">
      <alignment horizontal="center" vertical="center" wrapText="1"/>
    </xf>
    <xf numFmtId="0" fontId="8" fillId="0" borderId="1" xfId="0" applyFont="1" applyBorder="1" applyAlignment="1">
      <alignment horizontal="center" vertical="center"/>
    </xf>
    <xf numFmtId="10" fontId="19" fillId="0" borderId="13" xfId="0" applyNumberFormat="1" applyFont="1" applyBorder="1" applyAlignment="1">
      <alignment horizontal="center" vertical="center" wrapText="1"/>
    </xf>
    <xf numFmtId="10" fontId="9" fillId="0" borderId="13" xfId="0" applyNumberFormat="1" applyFont="1" applyBorder="1" applyAlignment="1">
      <alignment horizontal="center" vertical="center" wrapText="1"/>
    </xf>
    <xf numFmtId="0" fontId="8" fillId="0" borderId="1" xfId="0" applyFont="1" applyBorder="1" applyAlignment="1">
      <alignment vertical="center" wrapText="1"/>
    </xf>
    <xf numFmtId="0" fontId="1" fillId="0" borderId="15" xfId="2" applyFont="1" applyBorder="1" applyAlignment="1">
      <alignment horizontal="center"/>
    </xf>
    <xf numFmtId="0" fontId="1" fillId="0" borderId="9" xfId="2" applyFont="1" applyBorder="1" applyAlignment="1">
      <alignment horizontal="center"/>
    </xf>
    <xf numFmtId="0" fontId="1" fillId="0" borderId="8" xfId="2" applyFont="1" applyBorder="1" applyAlignment="1">
      <alignment horizontal="center"/>
    </xf>
    <xf numFmtId="0" fontId="1" fillId="0" borderId="1" xfId="2" applyFont="1" applyBorder="1" applyAlignment="1">
      <alignment horizontal="center" vertical="center" wrapText="1"/>
    </xf>
    <xf numFmtId="0" fontId="1" fillId="0" borderId="12" xfId="2" applyFont="1" applyBorder="1" applyAlignment="1">
      <alignment horizontal="center"/>
    </xf>
    <xf numFmtId="0" fontId="1" fillId="0" borderId="12" xfId="2" applyFont="1" applyBorder="1" applyAlignment="1">
      <alignment horizontal="center" wrapText="1"/>
    </xf>
    <xf numFmtId="0" fontId="4" fillId="6" borderId="21" xfId="2" applyFill="1" applyBorder="1" applyAlignment="1">
      <alignment horizontal="center"/>
    </xf>
    <xf numFmtId="166" fontId="17" fillId="0" borderId="0" xfId="5" applyNumberFormat="1" applyFont="1" applyAlignment="1">
      <alignment horizontal="center"/>
    </xf>
    <xf numFmtId="0" fontId="17" fillId="0" borderId="0" xfId="5" applyFont="1" applyAlignment="1">
      <alignment horizontal="center"/>
    </xf>
    <xf numFmtId="166" fontId="1" fillId="0" borderId="0" xfId="5" applyNumberFormat="1" applyAlignment="1">
      <alignment horizontal="center"/>
    </xf>
    <xf numFmtId="0" fontId="1" fillId="0" borderId="0" xfId="5" applyAlignment="1">
      <alignment horizontal="center"/>
    </xf>
    <xf numFmtId="0" fontId="1" fillId="3" borderId="0" xfId="5" applyFill="1" applyAlignment="1">
      <alignment horizontal="center" vertical="center" wrapText="1"/>
    </xf>
    <xf numFmtId="166" fontId="1" fillId="0" borderId="8" xfId="5" applyNumberFormat="1" applyBorder="1" applyAlignment="1">
      <alignment horizontal="center"/>
    </xf>
    <xf numFmtId="0" fontId="1" fillId="0" borderId="9" xfId="5" applyBorder="1" applyAlignment="1">
      <alignment horizontal="center"/>
    </xf>
    <xf numFmtId="166" fontId="1" fillId="0" borderId="5" xfId="5" applyNumberFormat="1" applyBorder="1" applyAlignment="1">
      <alignment horizontal="center"/>
    </xf>
    <xf numFmtId="0" fontId="1" fillId="0" borderId="6" xfId="5" applyBorder="1" applyAlignment="1">
      <alignment horizontal="center"/>
    </xf>
    <xf numFmtId="166" fontId="1" fillId="0" borderId="6" xfId="5" applyNumberFormat="1" applyBorder="1" applyAlignment="1">
      <alignment horizontal="center"/>
    </xf>
    <xf numFmtId="166" fontId="1" fillId="0" borderId="0" xfId="5" applyNumberFormat="1" applyAlignment="1">
      <alignment horizontal="center" wrapText="1"/>
    </xf>
    <xf numFmtId="164" fontId="1" fillId="0" borderId="0" xfId="5" applyNumberFormat="1" applyAlignment="1">
      <alignment horizontal="center" wrapText="1"/>
    </xf>
    <xf numFmtId="0" fontId="1" fillId="0" borderId="12" xfId="5" applyBorder="1" applyAlignment="1">
      <alignment horizontal="center"/>
    </xf>
    <xf numFmtId="164" fontId="1" fillId="0" borderId="0" xfId="5" applyNumberFormat="1" applyAlignment="1">
      <alignment horizontal="center"/>
    </xf>
    <xf numFmtId="164" fontId="1" fillId="0" borderId="11" xfId="6" applyNumberFormat="1" applyBorder="1" applyAlignment="1">
      <alignment horizontal="center"/>
    </xf>
    <xf numFmtId="166" fontId="1" fillId="0" borderId="12" xfId="5" applyNumberFormat="1" applyBorder="1" applyAlignment="1">
      <alignment horizontal="center" wrapText="1"/>
    </xf>
    <xf numFmtId="0" fontId="1" fillId="0" borderId="7" xfId="5" applyBorder="1" applyAlignment="1">
      <alignment horizontal="center"/>
    </xf>
    <xf numFmtId="0" fontId="1" fillId="0" borderId="0" xfId="5"/>
    <xf numFmtId="10" fontId="8" fillId="0" borderId="1" xfId="5" applyNumberFormat="1" applyFont="1" applyBorder="1" applyAlignment="1">
      <alignment horizontal="center" vertical="center"/>
    </xf>
    <xf numFmtId="0" fontId="1" fillId="0" borderId="8" xfId="5" applyBorder="1" applyAlignment="1">
      <alignment horizontal="center"/>
    </xf>
    <xf numFmtId="0" fontId="1" fillId="0" borderId="5" xfId="5" applyBorder="1" applyAlignment="1">
      <alignment horizontal="center"/>
    </xf>
    <xf numFmtId="164" fontId="0" fillId="0" borderId="0" xfId="6" applyNumberFormat="1" applyFont="1" applyAlignment="1">
      <alignment horizontal="center"/>
    </xf>
    <xf numFmtId="164" fontId="1" fillId="0" borderId="0" xfId="6" applyNumberFormat="1" applyAlignment="1">
      <alignment horizontal="center"/>
    </xf>
    <xf numFmtId="164" fontId="0" fillId="0" borderId="11" xfId="6" applyNumberFormat="1" applyFont="1" applyBorder="1" applyAlignment="1">
      <alignment horizontal="center"/>
    </xf>
    <xf numFmtId="0" fontId="1" fillId="0" borderId="12" xfId="5" applyBorder="1" applyAlignment="1">
      <alignment horizontal="center" wrapText="1"/>
    </xf>
    <xf numFmtId="0" fontId="1" fillId="0" borderId="11" xfId="5" applyBorder="1" applyAlignment="1">
      <alignment horizontal="center" vertical="center"/>
    </xf>
    <xf numFmtId="164" fontId="1" fillId="0" borderId="11" xfId="5" applyNumberFormat="1" applyBorder="1" applyAlignment="1">
      <alignment horizontal="center"/>
    </xf>
    <xf numFmtId="164" fontId="1" fillId="0" borderId="0" xfId="5" applyNumberFormat="1"/>
    <xf numFmtId="166" fontId="1" fillId="0" borderId="0" xfId="5" applyNumberFormat="1"/>
    <xf numFmtId="0" fontId="30" fillId="0" borderId="0" xfId="1" applyFont="1" applyAlignment="1" applyProtection="1">
      <alignment horizontal="left" vertical="center" wrapText="1"/>
    </xf>
    <xf numFmtId="0" fontId="33" fillId="0" borderId="0" xfId="0" applyFont="1" applyAlignment="1">
      <alignment horizontal="left" vertical="center" wrapText="1"/>
    </xf>
    <xf numFmtId="0" fontId="35" fillId="7" borderId="22" xfId="0" applyFont="1" applyFill="1" applyBorder="1" applyAlignment="1">
      <alignment horizontal="center" vertical="center" wrapText="1"/>
    </xf>
    <xf numFmtId="0" fontId="1" fillId="0" borderId="1" xfId="5" applyBorder="1" applyAlignment="1">
      <alignment horizontal="center" vertical="center"/>
    </xf>
    <xf numFmtId="10" fontId="1" fillId="0" borderId="1" xfId="3" applyNumberFormat="1" applyBorder="1" applyAlignment="1">
      <alignment horizontal="center" vertical="center"/>
    </xf>
    <xf numFmtId="0" fontId="36" fillId="0" borderId="2" xfId="1" applyFont="1" applyBorder="1" applyAlignment="1" applyProtection="1">
      <alignment horizontal="center" vertical="center" wrapText="1"/>
    </xf>
    <xf numFmtId="0" fontId="36" fillId="0" borderId="1" xfId="1" applyFont="1" applyBorder="1" applyAlignment="1" applyProtection="1">
      <alignment horizontal="center" vertical="center" wrapText="1"/>
    </xf>
    <xf numFmtId="9" fontId="8" fillId="0" borderId="2" xfId="0" applyNumberFormat="1" applyFont="1" applyBorder="1" applyAlignment="1">
      <alignment horizontal="center" vertical="center" wrapText="1"/>
    </xf>
    <xf numFmtId="0" fontId="36" fillId="0" borderId="1" xfId="1" applyFont="1" applyBorder="1" applyAlignment="1" applyProtection="1">
      <alignment horizontal="center" vertical="center" wrapText="1" shrinkToFit="1"/>
    </xf>
    <xf numFmtId="10" fontId="36" fillId="0" borderId="2" xfId="1" applyNumberFormat="1" applyFont="1" applyBorder="1" applyAlignment="1" applyProtection="1">
      <alignment horizontal="center" vertical="center" wrapText="1"/>
    </xf>
    <xf numFmtId="0" fontId="8" fillId="0" borderId="2" xfId="0" applyFont="1" applyBorder="1" applyAlignment="1">
      <alignment horizontal="center" vertical="center" wrapText="1"/>
    </xf>
    <xf numFmtId="10" fontId="36" fillId="0" borderId="1" xfId="1" applyNumberFormat="1" applyFont="1" applyBorder="1" applyAlignment="1" applyProtection="1">
      <alignment horizontal="center" vertical="center" wrapText="1"/>
    </xf>
    <xf numFmtId="0" fontId="8" fillId="3" borderId="1" xfId="0" applyFont="1" applyFill="1" applyBorder="1" applyAlignment="1">
      <alignment horizontal="center" vertical="center" wrapText="1"/>
    </xf>
    <xf numFmtId="166" fontId="1" fillId="0" borderId="5" xfId="3" applyNumberFormat="1" applyBorder="1" applyAlignment="1">
      <alignment horizontal="center"/>
    </xf>
    <xf numFmtId="0" fontId="4" fillId="0" borderId="1" xfId="2" applyBorder="1" applyAlignment="1">
      <alignment horizontal="center" vertical="center"/>
    </xf>
    <xf numFmtId="0" fontId="1" fillId="0" borderId="1" xfId="2" applyFont="1" applyBorder="1" applyAlignment="1">
      <alignment horizontal="center" vertical="center"/>
    </xf>
    <xf numFmtId="0" fontId="1" fillId="0" borderId="2" xfId="2" applyFont="1" applyBorder="1" applyAlignment="1">
      <alignment horizontal="center" wrapText="1"/>
    </xf>
    <xf numFmtId="164" fontId="0" fillId="0" borderId="1" xfId="4" applyNumberFormat="1" applyFont="1" applyBorder="1" applyAlignment="1">
      <alignment horizontal="center"/>
    </xf>
    <xf numFmtId="164" fontId="0" fillId="0" borderId="1" xfId="6" applyNumberFormat="1" applyFont="1" applyBorder="1" applyAlignment="1">
      <alignment horizontal="center"/>
    </xf>
    <xf numFmtId="0" fontId="1" fillId="0" borderId="2" xfId="2" applyFont="1" applyBorder="1" applyAlignment="1">
      <alignment horizontal="center"/>
    </xf>
    <xf numFmtId="164" fontId="4" fillId="0" borderId="1" xfId="4" applyNumberFormat="1" applyBorder="1" applyAlignment="1">
      <alignment horizontal="center"/>
    </xf>
    <xf numFmtId="164" fontId="1" fillId="0" borderId="1" xfId="6" applyNumberFormat="1" applyBorder="1" applyAlignment="1">
      <alignment horizontal="center"/>
    </xf>
    <xf numFmtId="164" fontId="0" fillId="0" borderId="23" xfId="4" applyNumberFormat="1" applyFont="1" applyBorder="1" applyAlignment="1">
      <alignment horizontal="center"/>
    </xf>
    <xf numFmtId="164" fontId="0" fillId="0" borderId="23" xfId="6" applyNumberFormat="1" applyFont="1" applyBorder="1" applyAlignment="1">
      <alignment horizontal="center"/>
    </xf>
    <xf numFmtId="164" fontId="4" fillId="0" borderId="23" xfId="2" applyNumberFormat="1" applyBorder="1" applyAlignment="1">
      <alignment horizontal="center"/>
    </xf>
    <xf numFmtId="164" fontId="4" fillId="0" borderId="1" xfId="2" applyNumberFormat="1" applyBorder="1" applyAlignment="1">
      <alignment horizontal="center"/>
    </xf>
    <xf numFmtId="164" fontId="4" fillId="0" borderId="5" xfId="2" applyNumberFormat="1" applyBorder="1"/>
    <xf numFmtId="164" fontId="4" fillId="0" borderId="6" xfId="2" applyNumberFormat="1" applyBorder="1"/>
    <xf numFmtId="0" fontId="4" fillId="0" borderId="7" xfId="2" applyBorder="1"/>
    <xf numFmtId="0" fontId="1" fillId="0" borderId="7" xfId="5" applyBorder="1"/>
    <xf numFmtId="164" fontId="1" fillId="0" borderId="5" xfId="5" applyNumberFormat="1" applyBorder="1" applyAlignment="1">
      <alignment horizontal="center"/>
    </xf>
    <xf numFmtId="164" fontId="1" fillId="0" borderId="6" xfId="5" applyNumberFormat="1" applyBorder="1" applyAlignment="1">
      <alignment horizontal="center"/>
    </xf>
    <xf numFmtId="10" fontId="36" fillId="0" borderId="1" xfId="1" applyNumberFormat="1" applyFont="1" applyBorder="1" applyAlignment="1" applyProtection="1">
      <alignment horizontal="center" vertical="center"/>
    </xf>
    <xf numFmtId="0" fontId="17" fillId="0" borderId="0" xfId="0" applyFont="1" applyAlignment="1">
      <alignment horizontal="center" vertical="center"/>
    </xf>
    <xf numFmtId="10" fontId="9" fillId="5" borderId="1" xfId="0" applyNumberFormat="1" applyFont="1" applyFill="1" applyBorder="1" applyAlignment="1">
      <alignment horizontal="center" vertical="center" wrapText="1"/>
    </xf>
    <xf numFmtId="0" fontId="37" fillId="0" borderId="1" xfId="5" applyFont="1" applyBorder="1" applyAlignment="1">
      <alignment horizontal="center" vertical="center"/>
    </xf>
    <xf numFmtId="10" fontId="37" fillId="0" borderId="1" xfId="3" applyNumberFormat="1" applyFont="1" applyBorder="1" applyAlignment="1">
      <alignment horizontal="center" vertical="center"/>
    </xf>
    <xf numFmtId="10" fontId="1" fillId="0" borderId="5" xfId="3" applyNumberFormat="1" applyBorder="1" applyAlignment="1">
      <alignment horizontal="center"/>
    </xf>
    <xf numFmtId="164" fontId="1" fillId="0" borderId="11" xfId="6" applyNumberFormat="1" applyFont="1" applyBorder="1" applyAlignment="1">
      <alignment horizontal="center"/>
    </xf>
    <xf numFmtId="0" fontId="1" fillId="0" borderId="0" xfId="5" applyBorder="1" applyAlignment="1">
      <alignment horizontal="center" vertical="center"/>
    </xf>
    <xf numFmtId="0" fontId="1" fillId="0" borderId="0" xfId="5" applyBorder="1"/>
    <xf numFmtId="164" fontId="0" fillId="0" borderId="0" xfId="6" applyNumberFormat="1" applyFont="1" applyBorder="1" applyAlignment="1">
      <alignment horizontal="center"/>
    </xf>
    <xf numFmtId="164" fontId="1" fillId="0" borderId="0" xfId="6" applyNumberFormat="1" applyFont="1" applyBorder="1" applyAlignment="1">
      <alignment horizontal="center"/>
    </xf>
    <xf numFmtId="164" fontId="1" fillId="0" borderId="0" xfId="5" applyNumberFormat="1" applyBorder="1" applyAlignment="1">
      <alignment horizontal="center"/>
    </xf>
    <xf numFmtId="164" fontId="1" fillId="0" borderId="0" xfId="5" applyNumberFormat="1" applyBorder="1"/>
    <xf numFmtId="9" fontId="8" fillId="5" borderId="1" xfId="0" applyNumberFormat="1" applyFont="1" applyFill="1" applyBorder="1" applyAlignment="1">
      <alignment horizontal="center" vertical="center" wrapText="1"/>
    </xf>
    <xf numFmtId="10" fontId="38" fillId="8" borderId="0" xfId="0" applyNumberFormat="1" applyFont="1" applyFill="1" applyAlignment="1">
      <alignment horizontal="center"/>
    </xf>
    <xf numFmtId="10" fontId="36" fillId="0" borderId="1" xfId="1" applyNumberFormat="1" applyFont="1" applyFill="1" applyBorder="1" applyAlignment="1" applyProtection="1">
      <alignment horizontal="center" vertical="center"/>
    </xf>
    <xf numFmtId="164" fontId="1" fillId="0" borderId="5" xfId="5" applyNumberFormat="1" applyBorder="1"/>
    <xf numFmtId="164" fontId="1" fillId="0" borderId="6" xfId="5" applyNumberFormat="1" applyBorder="1"/>
    <xf numFmtId="164" fontId="1" fillId="0" borderId="7" xfId="5" applyNumberFormat="1" applyBorder="1" applyAlignment="1">
      <alignment horizontal="center" vertical="center" wrapText="1"/>
    </xf>
    <xf numFmtId="164" fontId="4" fillId="0" borderId="7" xfId="2" applyNumberFormat="1" applyBorder="1" applyAlignment="1">
      <alignment horizontal="center" vertical="center" wrapText="1"/>
    </xf>
    <xf numFmtId="165" fontId="1" fillId="0" borderId="7" xfId="5" applyNumberFormat="1" applyBorder="1" applyAlignment="1">
      <alignment horizontal="center"/>
    </xf>
    <xf numFmtId="0" fontId="4" fillId="0" borderId="7" xfId="2" applyBorder="1" applyAlignment="1">
      <alignment horizontal="center" vertical="center" wrapText="1"/>
    </xf>
    <xf numFmtId="164" fontId="0" fillId="0" borderId="7" xfId="4" applyNumberFormat="1" applyFont="1" applyBorder="1" applyAlignment="1">
      <alignment horizontal="center"/>
    </xf>
    <xf numFmtId="164" fontId="0" fillId="0" borderId="7" xfId="6" applyNumberFormat="1" applyFont="1" applyBorder="1" applyAlignment="1">
      <alignment horizontal="center"/>
    </xf>
    <xf numFmtId="164" fontId="4" fillId="0" borderId="7" xfId="2" applyNumberFormat="1" applyBorder="1" applyAlignment="1">
      <alignment horizontal="center"/>
    </xf>
    <xf numFmtId="164" fontId="1" fillId="0" borderId="7" xfId="5" applyNumberFormat="1" applyBorder="1" applyAlignment="1">
      <alignment horizontal="center"/>
    </xf>
    <xf numFmtId="164" fontId="1" fillId="0" borderId="7" xfId="6" applyNumberFormat="1" applyBorder="1" applyAlignment="1">
      <alignment horizontal="center"/>
    </xf>
    <xf numFmtId="164" fontId="1" fillId="0" borderId="7" xfId="6" applyNumberFormat="1" applyFont="1" applyBorder="1" applyAlignment="1">
      <alignment horizontal="center"/>
    </xf>
    <xf numFmtId="0" fontId="17" fillId="0" borderId="0" xfId="5" applyFont="1" applyAlignment="1">
      <alignment horizontal="center"/>
    </xf>
    <xf numFmtId="0" fontId="1" fillId="0" borderId="0" xfId="5" applyAlignment="1">
      <alignment horizontal="center"/>
    </xf>
    <xf numFmtId="166" fontId="1" fillId="0" borderId="0" xfId="3" applyNumberFormat="1" applyBorder="1" applyAlignment="1">
      <alignment horizontal="center"/>
    </xf>
    <xf numFmtId="166" fontId="1" fillId="0" borderId="0" xfId="5" applyNumberFormat="1" applyBorder="1"/>
    <xf numFmtId="0" fontId="17" fillId="0" borderId="0" xfId="0" applyFont="1" applyAlignment="1">
      <alignment horizontal="center" vertical="center"/>
    </xf>
    <xf numFmtId="0" fontId="8" fillId="5" borderId="2" xfId="0" applyFont="1" applyFill="1" applyBorder="1" applyAlignment="1">
      <alignment horizontal="center" vertical="center" wrapText="1"/>
    </xf>
    <xf numFmtId="10" fontId="1" fillId="0" borderId="1" xfId="3" applyNumberFormat="1" applyFont="1" applyBorder="1" applyAlignment="1">
      <alignment horizontal="center" vertical="center"/>
    </xf>
    <xf numFmtId="10" fontId="1" fillId="0" borderId="5" xfId="3" applyNumberFormat="1" applyFill="1" applyBorder="1" applyAlignment="1">
      <alignment horizontal="center"/>
    </xf>
    <xf numFmtId="166" fontId="1" fillId="0" borderId="4" xfId="5" applyNumberFormat="1" applyBorder="1" applyAlignment="1">
      <alignment horizontal="center"/>
    </xf>
    <xf numFmtId="0" fontId="1" fillId="0" borderId="0" xfId="5" applyAlignment="1">
      <alignment wrapText="1"/>
    </xf>
    <xf numFmtId="165" fontId="1" fillId="0" borderId="0" xfId="5" applyNumberFormat="1" applyAlignment="1">
      <alignment horizontal="center"/>
    </xf>
    <xf numFmtId="165" fontId="1" fillId="0" borderId="0" xfId="5" applyNumberFormat="1" applyAlignment="1">
      <alignment horizontal="center" vertical="center" wrapText="1"/>
    </xf>
    <xf numFmtId="0" fontId="15" fillId="2" borderId="0" xfId="5" applyFont="1" applyFill="1" applyBorder="1" applyAlignment="1">
      <alignment horizontal="center" vertical="center" wrapText="1"/>
    </xf>
    <xf numFmtId="0" fontId="16" fillId="4" borderId="0" xfId="5" applyFont="1" applyFill="1" applyBorder="1" applyAlignment="1">
      <alignment horizontal="center" vertical="center" wrapText="1"/>
    </xf>
    <xf numFmtId="0" fontId="1" fillId="0" borderId="0" xfId="5" applyBorder="1" applyAlignment="1">
      <alignment horizontal="center"/>
    </xf>
    <xf numFmtId="166" fontId="1" fillId="0" borderId="0" xfId="5" applyNumberFormat="1" applyBorder="1" applyAlignment="1">
      <alignment horizontal="center"/>
    </xf>
    <xf numFmtId="165" fontId="1" fillId="0" borderId="6" xfId="5" applyNumberFormat="1" applyBorder="1" applyAlignment="1">
      <alignment horizontal="center" vertical="center" wrapText="1"/>
    </xf>
    <xf numFmtId="164" fontId="1" fillId="0" borderId="0" xfId="6" applyNumberFormat="1" applyBorder="1" applyAlignment="1">
      <alignment horizontal="center"/>
    </xf>
    <xf numFmtId="10" fontId="1" fillId="0" borderId="0" xfId="3" applyNumberFormat="1" applyBorder="1" applyAlignment="1">
      <alignment horizontal="center"/>
    </xf>
    <xf numFmtId="166" fontId="1" fillId="9" borderId="5" xfId="5" applyNumberFormat="1" applyFill="1" applyBorder="1" applyAlignment="1">
      <alignment horizontal="center"/>
    </xf>
    <xf numFmtId="164" fontId="1" fillId="0" borderId="1" xfId="5" applyNumberFormat="1" applyBorder="1" applyAlignment="1">
      <alignment horizontal="center"/>
    </xf>
    <xf numFmtId="164" fontId="1" fillId="0" borderId="1" xfId="6" applyNumberFormat="1" applyFont="1" applyBorder="1" applyAlignment="1">
      <alignment horizontal="center"/>
    </xf>
    <xf numFmtId="164" fontId="1" fillId="0" borderId="4" xfId="5" applyNumberFormat="1" applyBorder="1" applyAlignment="1">
      <alignment horizontal="center"/>
    </xf>
    <xf numFmtId="164" fontId="0" fillId="0" borderId="4" xfId="6" applyNumberFormat="1" applyFont="1" applyBorder="1" applyAlignment="1">
      <alignment horizontal="center"/>
    </xf>
    <xf numFmtId="0" fontId="1" fillId="0" borderId="4" xfId="5" applyBorder="1"/>
    <xf numFmtId="164" fontId="1" fillId="0" borderId="4" xfId="6" applyNumberFormat="1" applyFont="1" applyBorder="1" applyAlignment="1">
      <alignment horizontal="center"/>
    </xf>
    <xf numFmtId="164" fontId="1" fillId="0" borderId="4" xfId="5" applyNumberFormat="1" applyBorder="1"/>
    <xf numFmtId="164" fontId="1" fillId="0" borderId="14" xfId="5" applyNumberFormat="1" applyBorder="1"/>
    <xf numFmtId="0" fontId="1" fillId="0" borderId="0" xfId="2" applyFont="1" applyAlignment="1"/>
    <xf numFmtId="0" fontId="1" fillId="0" borderId="14" xfId="2" applyFont="1" applyBorder="1" applyAlignment="1"/>
    <xf numFmtId="0" fontId="4" fillId="0" borderId="0" xfId="2" applyBorder="1" applyAlignment="1"/>
    <xf numFmtId="0" fontId="4" fillId="0" borderId="14" xfId="2" applyBorder="1" applyAlignment="1"/>
    <xf numFmtId="0" fontId="14" fillId="10" borderId="0" xfId="0" applyFont="1" applyFill="1" applyAlignment="1">
      <alignment horizontal="center"/>
    </xf>
    <xf numFmtId="0" fontId="1" fillId="0" borderId="19" xfId="0" applyFont="1" applyBorder="1"/>
    <xf numFmtId="0" fontId="1" fillId="0" borderId="4" xfId="0" applyFont="1" applyBorder="1" applyAlignment="1">
      <alignment horizontal="center"/>
    </xf>
    <xf numFmtId="0" fontId="1" fillId="0" borderId="4" xfId="0" applyFont="1" applyBorder="1"/>
    <xf numFmtId="10" fontId="3" fillId="0" borderId="4" xfId="0" applyNumberFormat="1" applyFont="1" applyBorder="1"/>
    <xf numFmtId="0" fontId="8" fillId="0" borderId="4" xfId="0" applyFont="1" applyBorder="1"/>
    <xf numFmtId="0" fontId="1" fillId="0" borderId="20" xfId="0" applyFont="1" applyBorder="1"/>
    <xf numFmtId="0" fontId="1" fillId="0" borderId="10" xfId="0" applyFont="1" applyBorder="1" applyAlignment="1">
      <alignment horizontal="center"/>
    </xf>
    <xf numFmtId="0" fontId="1" fillId="0" borderId="10" xfId="0" applyFont="1" applyBorder="1"/>
    <xf numFmtId="10" fontId="3" fillId="0" borderId="10" xfId="0" applyNumberFormat="1" applyFont="1" applyBorder="1"/>
    <xf numFmtId="0" fontId="8" fillId="0" borderId="10" xfId="0" applyFont="1" applyBorder="1"/>
    <xf numFmtId="0" fontId="8" fillId="0" borderId="17" xfId="0" applyFont="1" applyBorder="1"/>
    <xf numFmtId="0" fontId="1" fillId="0" borderId="1" xfId="0" applyFont="1" applyBorder="1"/>
    <xf numFmtId="0" fontId="1" fillId="0" borderId="4" xfId="0" applyFont="1" applyBorder="1" applyAlignment="1">
      <alignment horizontal="left"/>
    </xf>
    <xf numFmtId="0" fontId="1" fillId="0" borderId="17" xfId="0" applyFont="1" applyBorder="1"/>
    <xf numFmtId="0" fontId="1" fillId="0" borderId="0" xfId="5" applyFont="1"/>
    <xf numFmtId="0" fontId="4" fillId="0" borderId="0" xfId="0" applyFont="1" applyAlignment="1">
      <alignment vertical="center"/>
    </xf>
    <xf numFmtId="166" fontId="1" fillId="11" borderId="5" xfId="5" applyNumberFormat="1" applyFill="1" applyBorder="1" applyAlignment="1">
      <alignment horizontal="center"/>
    </xf>
    <xf numFmtId="166" fontId="1" fillId="0" borderId="5" xfId="5" applyNumberFormat="1" applyFill="1" applyBorder="1" applyAlignment="1">
      <alignment horizontal="center"/>
    </xf>
    <xf numFmtId="0" fontId="29" fillId="0" borderId="0" xfId="0" applyFont="1" applyAlignment="1">
      <alignment horizontal="center" vertical="center" wrapText="1"/>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7" fillId="0" borderId="0" xfId="0" applyFont="1" applyAlignment="1">
      <alignment horizontal="center" vertical="center" wrapText="1"/>
    </xf>
    <xf numFmtId="0" fontId="11" fillId="0" borderId="0" xfId="0" applyFont="1" applyAlignment="1">
      <alignment vertical="center" wrapText="1"/>
    </xf>
    <xf numFmtId="0" fontId="17" fillId="0" borderId="0" xfId="0" applyFont="1" applyAlignment="1">
      <alignment horizontal="center" vertical="center"/>
    </xf>
    <xf numFmtId="0" fontId="11" fillId="0" borderId="0" xfId="0" applyFont="1" applyAlignment="1">
      <alignment horizontal="left" vertical="center" wrapText="1"/>
    </xf>
    <xf numFmtId="0" fontId="34" fillId="0" borderId="0" xfId="1" applyFont="1" applyAlignment="1" applyProtection="1">
      <alignment horizontal="left" vertical="center" wrapText="1"/>
    </xf>
    <xf numFmtId="0" fontId="20" fillId="0" borderId="0" xfId="0" applyFont="1" applyAlignment="1">
      <alignment horizontal="left" vertical="center"/>
    </xf>
    <xf numFmtId="0" fontId="17" fillId="0" borderId="0" xfId="2" applyFont="1" applyAlignment="1">
      <alignment horizontal="center"/>
    </xf>
    <xf numFmtId="0" fontId="34" fillId="0" borderId="0" xfId="1" applyFont="1" applyAlignment="1" applyProtection="1">
      <alignment vertical="top" wrapText="1"/>
    </xf>
    <xf numFmtId="0" fontId="22" fillId="2" borderId="1" xfId="0" applyFont="1" applyFill="1" applyBorder="1" applyAlignment="1">
      <alignment horizontal="left" vertical="center"/>
    </xf>
    <xf numFmtId="0" fontId="4" fillId="0" borderId="0" xfId="0" applyFont="1" applyAlignment="1">
      <alignment horizontal="left" wrapText="1"/>
    </xf>
    <xf numFmtId="0" fontId="6" fillId="0" borderId="0" xfId="0" applyFont="1" applyAlignment="1">
      <alignment horizontal="left" wrapText="1" indent="1"/>
    </xf>
    <xf numFmtId="0" fontId="4" fillId="0" borderId="0" xfId="0" applyFont="1" applyAlignment="1">
      <alignment horizontal="left" wrapText="1" indent="1"/>
    </xf>
    <xf numFmtId="0" fontId="1" fillId="0" borderId="0" xfId="0" applyFont="1" applyAlignment="1">
      <alignment horizontal="left" wrapText="1" indent="1"/>
    </xf>
    <xf numFmtId="0" fontId="8" fillId="0" borderId="16" xfId="0" applyFont="1" applyBorder="1" applyAlignment="1">
      <alignment horizontal="left" vertical="center"/>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1" fillId="0" borderId="0" xfId="0" applyFont="1" applyAlignment="1" applyProtection="1">
      <alignment horizontal="left" wrapText="1" indent="1"/>
    </xf>
    <xf numFmtId="0" fontId="4" fillId="0" borderId="0" xfId="0" applyFont="1" applyAlignment="1" applyProtection="1">
      <alignment horizontal="left" wrapText="1" indent="1"/>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11" xfId="0" applyFont="1" applyFill="1" applyBorder="1" applyAlignment="1">
      <alignment horizontal="center" vertical="center" wrapText="1"/>
    </xf>
    <xf numFmtId="9" fontId="8" fillId="5" borderId="2" xfId="0" applyNumberFormat="1"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 xfId="0"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1" xfId="0" applyFont="1" applyFill="1" applyBorder="1" applyAlignment="1">
      <alignment horizontal="center" vertical="center" wrapText="1"/>
    </xf>
    <xf numFmtId="10" fontId="8" fillId="5" borderId="18" xfId="0" applyNumberFormat="1" applyFont="1" applyFill="1" applyBorder="1" applyAlignment="1">
      <alignment horizontal="center" vertical="center" wrapText="1"/>
    </xf>
    <xf numFmtId="10" fontId="8" fillId="5" borderId="13" xfId="0" applyNumberFormat="1" applyFont="1" applyFill="1" applyBorder="1" applyAlignment="1">
      <alignment horizontal="center" vertical="center" wrapText="1"/>
    </xf>
    <xf numFmtId="10" fontId="8" fillId="5" borderId="5" xfId="0" applyNumberFormat="1" applyFont="1" applyFill="1" applyBorder="1" applyAlignment="1">
      <alignment horizontal="center" vertical="center" wrapText="1"/>
    </xf>
    <xf numFmtId="10" fontId="8" fillId="5" borderId="6" xfId="0" applyNumberFormat="1" applyFont="1" applyFill="1" applyBorder="1" applyAlignment="1">
      <alignment horizontal="center" vertical="center" wrapText="1"/>
    </xf>
    <xf numFmtId="10" fontId="8" fillId="5" borderId="19" xfId="0" applyNumberFormat="1" applyFont="1" applyFill="1" applyBorder="1" applyAlignment="1">
      <alignment horizontal="center" vertical="center" wrapText="1"/>
    </xf>
    <xf numFmtId="10" fontId="8" fillId="5" borderId="20" xfId="0" applyNumberFormat="1" applyFont="1" applyFill="1" applyBorder="1" applyAlignment="1">
      <alignment horizontal="center" vertical="center" wrapText="1"/>
    </xf>
    <xf numFmtId="0" fontId="21" fillId="0" borderId="0" xfId="0" applyFont="1" applyAlignment="1">
      <alignment horizontal="center" vertical="center" textRotation="90"/>
    </xf>
    <xf numFmtId="10" fontId="8" fillId="5" borderId="16" xfId="0" applyNumberFormat="1" applyFont="1" applyFill="1" applyBorder="1" applyAlignment="1">
      <alignment horizontal="center" vertical="center" wrapText="1"/>
    </xf>
    <xf numFmtId="10" fontId="8" fillId="5" borderId="17" xfId="0" applyNumberFormat="1" applyFont="1" applyFill="1" applyBorder="1" applyAlignment="1">
      <alignment horizontal="center" vertical="center" wrapText="1"/>
    </xf>
    <xf numFmtId="0" fontId="7" fillId="0" borderId="0" xfId="0" applyFont="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6" fillId="0" borderId="0" xfId="0" applyFont="1" applyAlignment="1">
      <alignment horizontal="left" vertical="top" wrapText="1"/>
    </xf>
    <xf numFmtId="10" fontId="8" fillId="5" borderId="10" xfId="0" applyNumberFormat="1" applyFont="1" applyFill="1" applyBorder="1" applyAlignment="1">
      <alignment horizontal="center" vertical="center" wrapText="1"/>
    </xf>
    <xf numFmtId="0" fontId="6" fillId="0" borderId="0" xfId="0" applyFont="1" applyBorder="1" applyAlignment="1">
      <alignment horizontal="left"/>
    </xf>
    <xf numFmtId="0" fontId="8" fillId="5" borderId="1" xfId="0" applyFont="1" applyFill="1" applyBorder="1" applyAlignment="1">
      <alignment horizontal="left" vertical="center" wrapText="1" indent="1"/>
    </xf>
    <xf numFmtId="49" fontId="8" fillId="0" borderId="14" xfId="0" applyNumberFormat="1" applyFont="1" applyFill="1" applyBorder="1" applyAlignment="1">
      <alignment horizontal="left" vertical="center" wrapText="1"/>
    </xf>
    <xf numFmtId="0" fontId="8" fillId="5" borderId="16" xfId="0" applyFont="1" applyFill="1" applyBorder="1" applyAlignment="1">
      <alignment horizontal="left" vertical="center" wrapText="1" indent="1"/>
    </xf>
    <xf numFmtId="0" fontId="8" fillId="5" borderId="10" xfId="0" applyFont="1" applyFill="1" applyBorder="1" applyAlignment="1">
      <alignment horizontal="left" vertical="center" wrapText="1" indent="1"/>
    </xf>
    <xf numFmtId="0" fontId="8" fillId="5" borderId="17" xfId="0" applyFont="1" applyFill="1" applyBorder="1" applyAlignment="1">
      <alignment horizontal="left" vertical="center" wrapText="1" indent="1"/>
    </xf>
    <xf numFmtId="49" fontId="8" fillId="0" borderId="0" xfId="0" applyNumberFormat="1" applyFont="1" applyBorder="1" applyAlignment="1">
      <alignment horizontal="left" vertical="center" wrapText="1"/>
    </xf>
    <xf numFmtId="0" fontId="8" fillId="0" borderId="0" xfId="0" applyFont="1" applyBorder="1" applyAlignment="1">
      <alignment horizontal="left" wrapText="1"/>
    </xf>
    <xf numFmtId="0" fontId="8" fillId="0" borderId="16" xfId="2" applyFont="1" applyBorder="1" applyAlignment="1">
      <alignment horizontal="center"/>
    </xf>
    <xf numFmtId="0" fontId="8" fillId="0" borderId="10" xfId="2" applyFont="1" applyBorder="1" applyAlignment="1">
      <alignment horizontal="center"/>
    </xf>
    <xf numFmtId="0" fontId="8" fillId="0" borderId="17" xfId="2" applyFont="1" applyBorder="1" applyAlignment="1">
      <alignment horizontal="center"/>
    </xf>
    <xf numFmtId="164" fontId="8" fillId="0" borderId="18" xfId="2" applyNumberFormat="1" applyFont="1" applyBorder="1" applyAlignment="1">
      <alignment horizontal="center" vertical="center" wrapText="1"/>
    </xf>
    <xf numFmtId="164" fontId="8" fillId="0" borderId="14" xfId="2" applyNumberFormat="1" applyFont="1" applyBorder="1" applyAlignment="1">
      <alignment horizontal="center" vertical="center" wrapText="1"/>
    </xf>
    <xf numFmtId="164" fontId="8" fillId="0" borderId="13" xfId="2" applyNumberFormat="1" applyFont="1" applyBorder="1" applyAlignment="1">
      <alignment horizontal="center" vertical="center" wrapText="1"/>
    </xf>
    <xf numFmtId="164" fontId="8" fillId="0" borderId="19" xfId="2" applyNumberFormat="1" applyFont="1" applyBorder="1" applyAlignment="1">
      <alignment horizontal="center" vertical="center" wrapText="1"/>
    </xf>
    <xf numFmtId="164" fontId="8" fillId="0" borderId="4" xfId="2" applyNumberFormat="1" applyFont="1" applyBorder="1" applyAlignment="1">
      <alignment horizontal="center" vertical="center" wrapText="1"/>
    </xf>
    <xf numFmtId="164" fontId="8" fillId="0" borderId="20" xfId="2" applyNumberFormat="1" applyFont="1" applyBorder="1" applyAlignment="1">
      <alignment horizontal="center" vertical="center" wrapText="1"/>
    </xf>
    <xf numFmtId="0" fontId="8" fillId="0" borderId="1" xfId="2" applyFont="1" applyBorder="1" applyAlignment="1">
      <alignment horizontal="left" vertical="center" indent="1"/>
    </xf>
    <xf numFmtId="0" fontId="8" fillId="0" borderId="16" xfId="2" applyFont="1" applyBorder="1" applyAlignment="1">
      <alignment horizontal="left" vertical="center" wrapText="1" indent="1"/>
    </xf>
    <xf numFmtId="0" fontId="8" fillId="0" borderId="10" xfId="2" applyFont="1" applyBorder="1" applyAlignment="1">
      <alignment horizontal="left" vertical="center" wrapText="1" indent="1"/>
    </xf>
    <xf numFmtId="0" fontId="8" fillId="0" borderId="17" xfId="2" applyFont="1" applyBorder="1" applyAlignment="1">
      <alignment horizontal="left" vertical="center" wrapText="1" indent="1"/>
    </xf>
    <xf numFmtId="0" fontId="16" fillId="4" borderId="10" xfId="5" applyFont="1" applyFill="1" applyBorder="1" applyAlignment="1">
      <alignment horizontal="center" vertical="center" wrapText="1"/>
    </xf>
    <xf numFmtId="165" fontId="4" fillId="0" borderId="16" xfId="2" applyNumberFormat="1" applyBorder="1" applyAlignment="1">
      <alignment horizontal="center" vertical="center" wrapText="1"/>
    </xf>
    <xf numFmtId="165" fontId="4" fillId="0" borderId="10" xfId="2" applyNumberFormat="1" applyBorder="1" applyAlignment="1">
      <alignment horizontal="center" vertical="center" wrapText="1"/>
    </xf>
    <xf numFmtId="165" fontId="4" fillId="0" borderId="17" xfId="2" applyNumberFormat="1" applyBorder="1" applyAlignment="1">
      <alignment horizontal="center" vertical="center" wrapText="1"/>
    </xf>
    <xf numFmtId="0" fontId="16" fillId="4" borderId="10" xfId="2" applyFont="1" applyFill="1" applyBorder="1" applyAlignment="1">
      <alignment horizontal="center" vertical="center" wrapText="1"/>
    </xf>
    <xf numFmtId="0" fontId="16" fillId="4" borderId="14" xfId="2" applyFont="1" applyFill="1" applyBorder="1" applyAlignment="1">
      <alignment horizontal="center" vertical="center" wrapText="1"/>
    </xf>
    <xf numFmtId="0" fontId="16" fillId="4" borderId="17" xfId="2" applyFont="1" applyFill="1" applyBorder="1" applyAlignment="1">
      <alignment horizontal="center" vertical="center" wrapText="1"/>
    </xf>
    <xf numFmtId="0" fontId="16" fillId="4" borderId="16" xfId="2" applyFont="1" applyFill="1" applyBorder="1" applyAlignment="1">
      <alignment horizontal="center" vertical="center" wrapText="1"/>
    </xf>
    <xf numFmtId="0" fontId="15" fillId="2" borderId="18" xfId="5" applyFont="1" applyFill="1" applyBorder="1" applyAlignment="1">
      <alignment horizontal="center" vertical="center" wrapText="1"/>
    </xf>
    <xf numFmtId="0" fontId="15" fillId="2" borderId="14" xfId="5" applyFont="1" applyFill="1" applyBorder="1" applyAlignment="1">
      <alignment horizontal="center" vertical="center" wrapText="1"/>
    </xf>
    <xf numFmtId="0" fontId="15" fillId="2" borderId="13" xfId="5" applyFont="1" applyFill="1" applyBorder="1" applyAlignment="1">
      <alignment horizontal="center" vertical="center" wrapText="1"/>
    </xf>
    <xf numFmtId="0" fontId="15" fillId="2" borderId="16" xfId="5" applyFont="1" applyFill="1" applyBorder="1" applyAlignment="1">
      <alignment horizontal="center" vertical="center" wrapText="1"/>
    </xf>
    <xf numFmtId="0" fontId="15" fillId="2" borderId="10" xfId="5" applyFont="1" applyFill="1" applyBorder="1" applyAlignment="1">
      <alignment horizontal="center" vertical="center" wrapText="1"/>
    </xf>
    <xf numFmtId="0" fontId="15" fillId="2" borderId="17" xfId="5" applyFont="1" applyFill="1" applyBorder="1" applyAlignment="1">
      <alignment horizontal="center" vertical="center" wrapText="1"/>
    </xf>
    <xf numFmtId="0" fontId="16" fillId="4" borderId="16" xfId="5" applyFont="1" applyFill="1" applyBorder="1" applyAlignment="1">
      <alignment horizontal="center" vertical="center" wrapText="1"/>
    </xf>
    <xf numFmtId="0" fontId="16" fillId="4" borderId="17" xfId="5" applyFont="1" applyFill="1" applyBorder="1" applyAlignment="1">
      <alignment horizontal="center" vertical="center" wrapText="1"/>
    </xf>
    <xf numFmtId="0" fontId="15" fillId="2" borderId="18"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3" xfId="2" applyFont="1" applyFill="1" applyBorder="1" applyAlignment="1">
      <alignment horizontal="center" vertical="center" wrapText="1"/>
    </xf>
    <xf numFmtId="164" fontId="1" fillId="0" borderId="16" xfId="2" applyNumberFormat="1" applyFont="1" applyBorder="1" applyAlignment="1">
      <alignment horizontal="center" vertical="center" wrapText="1"/>
    </xf>
    <xf numFmtId="164" fontId="4" fillId="0" borderId="10" xfId="2" applyNumberFormat="1" applyBorder="1" applyAlignment="1">
      <alignment horizontal="center" vertical="center" wrapText="1"/>
    </xf>
    <xf numFmtId="164" fontId="4" fillId="0" borderId="17" xfId="2" applyNumberFormat="1" applyBorder="1" applyAlignment="1">
      <alignment horizontal="center" vertical="center" wrapText="1"/>
    </xf>
    <xf numFmtId="164" fontId="1" fillId="0" borderId="10" xfId="2" applyNumberFormat="1" applyFont="1" applyBorder="1" applyAlignment="1">
      <alignment horizontal="center" vertical="center" wrapText="1"/>
    </xf>
    <xf numFmtId="164" fontId="1" fillId="0" borderId="17" xfId="2" applyNumberFormat="1" applyFont="1" applyBorder="1" applyAlignment="1">
      <alignment horizontal="center" vertical="center" wrapText="1"/>
    </xf>
    <xf numFmtId="165" fontId="1" fillId="0" borderId="16" xfId="5" applyNumberFormat="1" applyBorder="1" applyAlignment="1">
      <alignment horizontal="center" vertical="center" wrapText="1"/>
    </xf>
    <xf numFmtId="165" fontId="1" fillId="0" borderId="10" xfId="5" applyNumberFormat="1" applyBorder="1" applyAlignment="1">
      <alignment horizontal="center" vertical="center" wrapText="1"/>
    </xf>
    <xf numFmtId="165" fontId="1" fillId="0" borderId="17" xfId="5" applyNumberForma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7" fillId="0" borderId="0" xfId="5" applyFont="1" applyAlignment="1">
      <alignment horizontal="center"/>
    </xf>
    <xf numFmtId="0" fontId="1" fillId="0" borderId="0" xfId="5" applyAlignment="1">
      <alignment horizontal="center"/>
    </xf>
    <xf numFmtId="10" fontId="8" fillId="0" borderId="2" xfId="0" applyNumberFormat="1" applyFont="1" applyBorder="1" applyAlignment="1">
      <alignment horizontal="center" vertical="center" wrapText="1"/>
    </xf>
    <xf numFmtId="0" fontId="1" fillId="0" borderId="0" xfId="2" applyFont="1" applyAlignment="1">
      <alignment horizontal="left" wrapText="1"/>
    </xf>
  </cellXfs>
  <cellStyles count="7">
    <cellStyle name="Hyperlink" xfId="1" builtinId="8"/>
    <cellStyle name="Normal" xfId="0" builtinId="0"/>
    <cellStyle name="Normal 2" xfId="2" xr:uid="{00000000-0005-0000-0000-000002000000}"/>
    <cellStyle name="Normal 2 2" xfId="5" xr:uid="{00000000-0005-0000-0000-000003000000}"/>
    <cellStyle name="Percent" xfId="3" builtinId="5"/>
    <cellStyle name="Percent 2" xfId="4" xr:uid="{00000000-0005-0000-0000-000004000000}"/>
    <cellStyle name="Percent 2 2" xfId="6" xr:uid="{00000000-0005-0000-0000-000005000000}"/>
  </cellStyles>
  <dxfs count="0"/>
  <tableStyles count="0" defaultTableStyle="TableStyleMedium9" defaultPivotStyle="PivotStyleLight16"/>
  <colors>
    <mruColors>
      <color rgb="FFE35205"/>
      <color rgb="FF02C3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552450</xdr:rowOff>
    </xdr:to>
    <xdr:pic>
      <xdr:nvPicPr>
        <xdr:cNvPr id="19509" name="Image 8">
          <a:extLst>
            <a:ext uri="{FF2B5EF4-FFF2-40B4-BE49-F238E27FC236}">
              <a16:creationId xmlns:a16="http://schemas.microsoft.com/office/drawing/2014/main" id="{00000000-0008-0000-0000-000035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2385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3302000</xdr:colOff>
      <xdr:row>0</xdr:row>
      <xdr:rowOff>146050</xdr:rowOff>
    </xdr:from>
    <xdr:to>
      <xdr:col>6</xdr:col>
      <xdr:colOff>471805</xdr:colOff>
      <xdr:row>3</xdr:row>
      <xdr:rowOff>94615</xdr:rowOff>
    </xdr:to>
    <xdr:pic>
      <xdr:nvPicPr>
        <xdr:cNvPr id="4" name="Picture 3" descr="FPSC_logo_clr_pos_TM.jpg">
          <a:extLst>
            <a:ext uri="{FF2B5EF4-FFF2-40B4-BE49-F238E27FC236}">
              <a16:creationId xmlns:a16="http://schemas.microsoft.com/office/drawing/2014/main" id="{DCBC78FE-ABAF-45AE-8E76-19F21B041FD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3625" y="146050"/>
          <a:ext cx="3059430" cy="10439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552450</xdr:rowOff>
    </xdr:to>
    <xdr:pic>
      <xdr:nvPicPr>
        <xdr:cNvPr id="2" name="Image 8">
          <a:extLst>
            <a:ext uri="{FF2B5EF4-FFF2-40B4-BE49-F238E27FC236}">
              <a16:creationId xmlns:a16="http://schemas.microsoft.com/office/drawing/2014/main" id="{50F6F16B-D10D-483F-ADFB-8136D46AB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2385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3397250</xdr:colOff>
      <xdr:row>0</xdr:row>
      <xdr:rowOff>104775</xdr:rowOff>
    </xdr:from>
    <xdr:to>
      <xdr:col>6</xdr:col>
      <xdr:colOff>567055</xdr:colOff>
      <xdr:row>3</xdr:row>
      <xdr:rowOff>53340</xdr:rowOff>
    </xdr:to>
    <xdr:pic>
      <xdr:nvPicPr>
        <xdr:cNvPr id="4" name="Picture 3" descr="FPSC_logo_clr_pos_TM.jpg">
          <a:extLst>
            <a:ext uri="{FF2B5EF4-FFF2-40B4-BE49-F238E27FC236}">
              <a16:creationId xmlns:a16="http://schemas.microsoft.com/office/drawing/2014/main" id="{A0326768-B77F-402A-8067-0B4D35340EC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98875" y="104775"/>
          <a:ext cx="3059430" cy="10439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552450</xdr:rowOff>
    </xdr:to>
    <xdr:pic>
      <xdr:nvPicPr>
        <xdr:cNvPr id="2" name="Image 8">
          <a:extLst>
            <a:ext uri="{FF2B5EF4-FFF2-40B4-BE49-F238E27FC236}">
              <a16:creationId xmlns:a16="http://schemas.microsoft.com/office/drawing/2014/main" id="{4FD789FC-0A17-4565-8E9C-0615E4FCA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2385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3381375</xdr:colOff>
      <xdr:row>0</xdr:row>
      <xdr:rowOff>117475</xdr:rowOff>
    </xdr:from>
    <xdr:to>
      <xdr:col>6</xdr:col>
      <xdr:colOff>551180</xdr:colOff>
      <xdr:row>3</xdr:row>
      <xdr:rowOff>66040</xdr:rowOff>
    </xdr:to>
    <xdr:pic>
      <xdr:nvPicPr>
        <xdr:cNvPr id="4" name="Picture 3" descr="FPSC_logo_clr_pos_TM.jpg">
          <a:extLst>
            <a:ext uri="{FF2B5EF4-FFF2-40B4-BE49-F238E27FC236}">
              <a16:creationId xmlns:a16="http://schemas.microsoft.com/office/drawing/2014/main" id="{23B0447C-0E66-4E43-9AEF-646D158AC2B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3000" y="117475"/>
          <a:ext cx="3059430" cy="10439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552450</xdr:rowOff>
    </xdr:to>
    <xdr:pic>
      <xdr:nvPicPr>
        <xdr:cNvPr id="2" name="Image 8">
          <a:extLst>
            <a:ext uri="{FF2B5EF4-FFF2-40B4-BE49-F238E27FC236}">
              <a16:creationId xmlns:a16="http://schemas.microsoft.com/office/drawing/2014/main" id="{2DE947E8-F3EE-49FB-A771-B3640D534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2385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3381375</xdr:colOff>
      <xdr:row>0</xdr:row>
      <xdr:rowOff>111125</xdr:rowOff>
    </xdr:from>
    <xdr:to>
      <xdr:col>6</xdr:col>
      <xdr:colOff>551180</xdr:colOff>
      <xdr:row>3</xdr:row>
      <xdr:rowOff>59690</xdr:rowOff>
    </xdr:to>
    <xdr:pic>
      <xdr:nvPicPr>
        <xdr:cNvPr id="4" name="Picture 3" descr="FPSC_logo_clr_pos_TM.jpg">
          <a:extLst>
            <a:ext uri="{FF2B5EF4-FFF2-40B4-BE49-F238E27FC236}">
              <a16:creationId xmlns:a16="http://schemas.microsoft.com/office/drawing/2014/main" id="{1470E985-D158-4100-9D70-FB132B4DCA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3000" y="111125"/>
          <a:ext cx="3059430" cy="10439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Developpement%20professionnel/EP_Environnement_professionnel/Sophie/Comit&#233;s%20et%20Groupes%20de%20travail/Comit&#233;%20Normes%20d'hypoth&#232;ses%20de%20projection/Normes%202021/Final/2021%20PAG%20Addendum%20-%20English_REV.xlsx?D8A504CD" TargetMode="External"/><Relationship Id="rId1" Type="http://schemas.openxmlformats.org/officeDocument/2006/relationships/externalLinkPath" Target="file:///\\D8A504CD\2021%20PAG%20Addendum%20-%20English_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endum"/>
      <sheetName val="Introduction"/>
      <sheetName val="Calculating the PAG"/>
      <sheetName val="Summary Rates"/>
      <sheetName val="Supporting Data for PAG"/>
      <sheetName val="Inflation"/>
      <sheetName val="Short-Term"/>
      <sheetName val="Fixed-Income"/>
      <sheetName val="Canadian Equities"/>
      <sheetName val="Foreign Equities (Developed)"/>
      <sheetName val="Foreign Equities (Emerging)"/>
      <sheetName val="Historical Rates"/>
      <sheetName val="Historical PAG"/>
      <sheetName val="50 Years Data "/>
      <sheetName val="FP Canada IQPF survey"/>
    </sheetNames>
    <sheetDataSet>
      <sheetData sheetId="0" refreshError="1"/>
      <sheetData sheetId="1" refreshError="1"/>
      <sheetData sheetId="2" refreshError="1"/>
      <sheetData sheetId="3">
        <row r="5">
          <cell r="G5">
            <v>2.0230000000000001E-2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rrq.gouv.qc.ca/SiteCollectionDocuments/www.rrq.gouv.qc/Francais/publications/regime_rentes/1004f-evaluation-actuarielle-rrq-2018.pdf" TargetMode="External"/><Relationship Id="rId1" Type="http://schemas.openxmlformats.org/officeDocument/2006/relationships/hyperlink" Target="https://www.osfi-bsif.gc.ca/Fra/Docs/CPP30.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rrq.gouv.qc.ca/SiteCollectionDocuments/www.rrq.gouv.qc/Francais/publications/regime_rentes/1004f-evaluation-actuarielle-rrq-2018.pdf" TargetMode="External"/><Relationship Id="rId1" Type="http://schemas.openxmlformats.org/officeDocument/2006/relationships/hyperlink" Target="https://www.osfi-bsif.gc.ca/Fra/Docs/CPP30.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rq.gouv.qc.ca/SiteCollectionDocuments/www.rrq.gouv.qc/Francais/publications/regime_rentes/1004f-evaluation-actuarielle-rrq-2018.pdf" TargetMode="External"/><Relationship Id="rId2" Type="http://schemas.openxmlformats.org/officeDocument/2006/relationships/hyperlink" Target="https://www.osfi-bsif.gc.ca/Fra/Docs/CPP30.pdf" TargetMode="External"/><Relationship Id="rId1" Type="http://schemas.openxmlformats.org/officeDocument/2006/relationships/hyperlink" Target="http://www.banqueducanada.ca/grandes-fonctions/politique-monetaire/inflation/?_ga=1.110374977.571351454.1488213465"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rrq.gouv.qc.ca/SiteCollectionDocuments/www.rrq.gouv.qc/Francais/publications/regime_rentes/1004f-evaluation-actuarielle-rrq-2018.pdf" TargetMode="External"/><Relationship Id="rId1" Type="http://schemas.openxmlformats.org/officeDocument/2006/relationships/hyperlink" Target="https://www.osfi-bsif.gc.ca/Fra/Docs/CPP30.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osfi-bsif.gc.ca/Fra/Docs/CPP30.pdf" TargetMode="External"/><Relationship Id="rId1" Type="http://schemas.openxmlformats.org/officeDocument/2006/relationships/hyperlink" Target="https://www.rrq.gouv.qc.ca/SiteCollectionDocuments/www.rrq.gouv.qc/Francais/publications/regime_rentes/1004f-evaluation-actuarielle-rrq-2018.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sfi-bsif.gc.ca/Fra/Docs/CPP30.pdf" TargetMode="External"/><Relationship Id="rId1" Type="http://schemas.openxmlformats.org/officeDocument/2006/relationships/hyperlink" Target="https://www.rrq.gouv.qc.ca/SiteCollectionDocuments/www.rrq.gouv.qc/Francais/publications/regime_rentes/1004f-evaluation-actuarielle-rrq-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B3:E32"/>
  <sheetViews>
    <sheetView view="pageBreakPreview" zoomScale="80" zoomScaleNormal="100" zoomScaleSheetLayoutView="80" workbookViewId="0">
      <selection activeCell="B27" sqref="B27:E27"/>
    </sheetView>
  </sheetViews>
  <sheetFormatPr defaultColWidth="8.85546875" defaultRowHeight="12.75" x14ac:dyDescent="0.2"/>
  <cols>
    <col min="1" max="1" width="4.5703125" customWidth="1"/>
    <col min="2" max="2" width="53" customWidth="1"/>
  </cols>
  <sheetData>
    <row r="3" spans="2:5" ht="61.5" customHeight="1" x14ac:dyDescent="0.2">
      <c r="B3" s="38" t="s">
        <v>9</v>
      </c>
    </row>
    <row r="4" spans="2:5" ht="61.5" customHeight="1" x14ac:dyDescent="0.2">
      <c r="B4" s="38"/>
    </row>
    <row r="7" spans="2:5" ht="135" customHeight="1" x14ac:dyDescent="0.2">
      <c r="B7" s="235" t="s">
        <v>153</v>
      </c>
      <c r="C7" s="235"/>
      <c r="D7" s="235"/>
      <c r="E7" s="235"/>
    </row>
    <row r="8" spans="2:5" ht="14.25" x14ac:dyDescent="0.2">
      <c r="B8" s="76"/>
      <c r="C8" s="77"/>
      <c r="D8" s="77"/>
      <c r="E8" s="4"/>
    </row>
    <row r="9" spans="2:5" ht="14.25" x14ac:dyDescent="0.2">
      <c r="B9" s="76"/>
      <c r="C9" s="77"/>
      <c r="D9" s="77"/>
      <c r="E9" s="4"/>
    </row>
    <row r="10" spans="2:5" ht="14.25" x14ac:dyDescent="0.2">
      <c r="B10" s="76"/>
      <c r="C10" s="77"/>
      <c r="D10" s="77"/>
      <c r="E10" s="4"/>
    </row>
    <row r="11" spans="2:5" ht="14.25" x14ac:dyDescent="0.2">
      <c r="B11" s="76"/>
      <c r="C11" s="77"/>
      <c r="D11" s="77"/>
      <c r="E11" s="4"/>
    </row>
    <row r="12" spans="2:5" ht="23.25" x14ac:dyDescent="0.2">
      <c r="B12" s="78"/>
      <c r="C12" s="77"/>
      <c r="D12" s="77"/>
      <c r="E12" s="4"/>
    </row>
    <row r="13" spans="2:5" ht="23.25" customHeight="1" x14ac:dyDescent="0.2">
      <c r="B13" s="236" t="s">
        <v>8</v>
      </c>
      <c r="C13" s="236"/>
      <c r="D13" s="236"/>
      <c r="E13" s="236"/>
    </row>
    <row r="14" spans="2:5" ht="25.5" customHeight="1" x14ac:dyDescent="0.2">
      <c r="B14" s="236" t="s">
        <v>68</v>
      </c>
      <c r="C14" s="236"/>
      <c r="D14" s="236"/>
      <c r="E14" s="236"/>
    </row>
    <row r="15" spans="2:5" x14ac:dyDescent="0.2">
      <c r="B15" s="79"/>
      <c r="C15" s="77"/>
      <c r="D15" s="77"/>
      <c r="E15" s="4"/>
    </row>
    <row r="16" spans="2:5" x14ac:dyDescent="0.2">
      <c r="B16" s="79"/>
      <c r="C16" s="77"/>
      <c r="D16" s="77"/>
      <c r="E16" s="4"/>
    </row>
    <row r="17" spans="2:5" x14ac:dyDescent="0.2">
      <c r="B17" s="79"/>
      <c r="C17" s="77"/>
      <c r="D17" s="77"/>
      <c r="E17" s="4"/>
    </row>
    <row r="18" spans="2:5" x14ac:dyDescent="0.2">
      <c r="B18" s="79"/>
      <c r="C18" s="77"/>
      <c r="D18" s="77"/>
      <c r="E18" s="4"/>
    </row>
    <row r="19" spans="2:5" x14ac:dyDescent="0.2">
      <c r="B19" s="79"/>
      <c r="C19" s="77"/>
      <c r="D19" s="77"/>
      <c r="E19" s="4"/>
    </row>
    <row r="20" spans="2:5" x14ac:dyDescent="0.2">
      <c r="B20" s="79"/>
      <c r="C20" s="77"/>
      <c r="D20" s="77"/>
      <c r="E20" s="4"/>
    </row>
    <row r="21" spans="2:5" ht="18" x14ac:dyDescent="0.2">
      <c r="B21" s="80"/>
      <c r="C21" s="77"/>
      <c r="D21" s="77"/>
      <c r="E21" s="4"/>
    </row>
    <row r="22" spans="2:5" ht="20.25" x14ac:dyDescent="0.2">
      <c r="B22" s="237" t="s">
        <v>48</v>
      </c>
      <c r="C22" s="237"/>
      <c r="D22" s="237"/>
      <c r="E22" s="237"/>
    </row>
    <row r="23" spans="2:5" ht="20.25" x14ac:dyDescent="0.2">
      <c r="B23" s="237" t="s">
        <v>177</v>
      </c>
      <c r="C23" s="237"/>
      <c r="D23" s="237"/>
      <c r="E23" s="237"/>
    </row>
    <row r="24" spans="2:5" ht="20.25" x14ac:dyDescent="0.2">
      <c r="B24" s="237" t="s">
        <v>178</v>
      </c>
      <c r="C24" s="237"/>
      <c r="D24" s="237"/>
      <c r="E24" s="237"/>
    </row>
    <row r="25" spans="2:5" ht="20.25" x14ac:dyDescent="0.2">
      <c r="B25" s="237" t="s">
        <v>65</v>
      </c>
      <c r="C25" s="237"/>
      <c r="D25" s="237"/>
      <c r="E25" s="237"/>
    </row>
    <row r="26" spans="2:5" ht="20.25" x14ac:dyDescent="0.2">
      <c r="B26" s="237" t="s">
        <v>179</v>
      </c>
      <c r="C26" s="237"/>
      <c r="D26" s="237"/>
      <c r="E26" s="237"/>
    </row>
    <row r="27" spans="2:5" ht="20.25" x14ac:dyDescent="0.2">
      <c r="B27" s="237" t="s">
        <v>49</v>
      </c>
      <c r="C27" s="237"/>
      <c r="D27" s="237"/>
      <c r="E27" s="237"/>
    </row>
    <row r="28" spans="2:5" x14ac:dyDescent="0.2">
      <c r="B28" s="81"/>
      <c r="C28" s="77"/>
      <c r="D28" s="77"/>
      <c r="E28" s="4"/>
    </row>
    <row r="29" spans="2:5" x14ac:dyDescent="0.2">
      <c r="B29" s="81"/>
      <c r="C29" s="77"/>
      <c r="D29" s="77"/>
      <c r="E29" s="4"/>
    </row>
    <row r="30" spans="2:5" ht="14.25" x14ac:dyDescent="0.2">
      <c r="B30" s="82"/>
      <c r="C30" s="77"/>
      <c r="D30" s="77"/>
      <c r="E30" s="4"/>
    </row>
    <row r="31" spans="2:5" x14ac:dyDescent="0.2">
      <c r="B31" s="234" t="s">
        <v>136</v>
      </c>
      <c r="C31" s="234"/>
      <c r="D31" s="234"/>
      <c r="E31" s="234"/>
    </row>
    <row r="32" spans="2:5" x14ac:dyDescent="0.2">
      <c r="B32" s="234" t="s">
        <v>137</v>
      </c>
      <c r="C32" s="234"/>
      <c r="D32" s="234"/>
      <c r="E32" s="234"/>
    </row>
  </sheetData>
  <mergeCells count="11">
    <mergeCell ref="B32:E32"/>
    <mergeCell ref="B7:E7"/>
    <mergeCell ref="B13:E13"/>
    <mergeCell ref="B14:E14"/>
    <mergeCell ref="B22:E22"/>
    <mergeCell ref="B25:E25"/>
    <mergeCell ref="B27:E27"/>
    <mergeCell ref="B31:E31"/>
    <mergeCell ref="B24:E24"/>
    <mergeCell ref="B23:E23"/>
    <mergeCell ref="B26:E26"/>
  </mergeCells>
  <pageMargins left="0.7" right="0.7" top="0.75" bottom="0.75" header="0.3" footer="0.3"/>
  <pageSetup scale="8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rgb="FF92D050"/>
    <pageSetUpPr fitToPage="1"/>
  </sheetPr>
  <dimension ref="A1:F13"/>
  <sheetViews>
    <sheetView showGridLines="0" view="pageBreakPreview" zoomScale="80" zoomScaleNormal="90" zoomScaleSheetLayoutView="80" workbookViewId="0"/>
  </sheetViews>
  <sheetFormatPr defaultColWidth="11.5703125" defaultRowHeight="12.75" x14ac:dyDescent="0.2"/>
  <cols>
    <col min="1" max="1" width="1.7109375" customWidth="1"/>
    <col min="2" max="2" width="25.7109375" customWidth="1"/>
    <col min="3" max="3" width="36" customWidth="1"/>
    <col min="4" max="4" width="110" customWidth="1"/>
    <col min="5" max="5" width="26.42578125" customWidth="1"/>
    <col min="6" max="6" width="10.42578125" customWidth="1"/>
    <col min="7" max="7" width="1.7109375" customWidth="1"/>
  </cols>
  <sheetData>
    <row r="1" spans="1:6" ht="18" x14ac:dyDescent="0.2">
      <c r="B1" s="239" t="s">
        <v>142</v>
      </c>
      <c r="C1" s="239"/>
      <c r="D1" s="239"/>
      <c r="E1" s="239"/>
      <c r="F1" s="239"/>
    </row>
    <row r="4" spans="1:6" ht="28.15" customHeight="1" x14ac:dyDescent="0.2">
      <c r="B4" s="32" t="s">
        <v>1</v>
      </c>
      <c r="C4" s="32" t="s">
        <v>12</v>
      </c>
      <c r="D4" s="33" t="s">
        <v>11</v>
      </c>
      <c r="E4" s="33" t="s">
        <v>13</v>
      </c>
      <c r="F4" s="33" t="s">
        <v>14</v>
      </c>
    </row>
    <row r="5" spans="1:6" ht="66.599999999999994" customHeight="1" x14ac:dyDescent="0.2">
      <c r="A5" s="36"/>
      <c r="B5" s="34" t="s">
        <v>86</v>
      </c>
      <c r="C5" s="129" t="s">
        <v>94</v>
      </c>
      <c r="D5" s="60" t="s">
        <v>105</v>
      </c>
      <c r="E5" s="60" t="s">
        <v>101</v>
      </c>
      <c r="F5" s="35">
        <f>(1*(4.6))/100+Inflation!F5</f>
        <v>6.6000000000000003E-2</v>
      </c>
    </row>
    <row r="6" spans="1:6" ht="68.25" customHeight="1" x14ac:dyDescent="0.2">
      <c r="A6" s="36"/>
      <c r="B6" s="34" t="s">
        <v>87</v>
      </c>
      <c r="C6" s="129" t="s">
        <v>91</v>
      </c>
      <c r="D6" s="53" t="s">
        <v>105</v>
      </c>
      <c r="E6" s="56" t="s">
        <v>115</v>
      </c>
      <c r="F6" s="35">
        <f>(9/30*(4)+21/30*(4.5))/100+Inflation!F6</f>
        <v>6.4199999999999993E-2</v>
      </c>
    </row>
    <row r="7" spans="1:6" ht="82.5" customHeight="1" x14ac:dyDescent="0.2">
      <c r="A7" s="36"/>
      <c r="B7" s="188" t="s">
        <v>145</v>
      </c>
      <c r="C7" s="129" t="str">
        <f>'Court terme'!C7</f>
        <v>Sondage annuel mené par l'IQPF et FP Canada</v>
      </c>
      <c r="D7" s="61" t="s">
        <v>106</v>
      </c>
      <c r="E7" s="135" t="s">
        <v>143</v>
      </c>
      <c r="F7" s="35">
        <f>(0.5*'Sondage IQPF FP Canada'!J12+0.5*'Sondage IQPF FP Canada'!I12)</f>
        <v>6.583E-2</v>
      </c>
    </row>
    <row r="8" spans="1:6" ht="109.9" customHeight="1" x14ac:dyDescent="0.2">
      <c r="A8" s="36"/>
      <c r="B8" s="34" t="s">
        <v>122</v>
      </c>
      <c r="C8" s="134" t="s">
        <v>98</v>
      </c>
      <c r="D8" s="60" t="s">
        <v>123</v>
      </c>
      <c r="E8" s="60" t="s">
        <v>176</v>
      </c>
      <c r="F8" s="35">
        <f>(1+(('Données sur 50 ans'!U70)+('Données sur 50 ans'!Q70))/2)/(1+'Données sur 50 ans'!AC70)*(1+Inflation!F9)-1</f>
        <v>8.731131437985673E-2</v>
      </c>
    </row>
    <row r="9" spans="1:6" ht="55.5" customHeight="1" x14ac:dyDescent="0.2">
      <c r="A9" s="36"/>
      <c r="B9" s="37" t="s">
        <v>21</v>
      </c>
      <c r="C9" s="280" t="s">
        <v>66</v>
      </c>
      <c r="D9" s="280"/>
      <c r="E9" s="280"/>
      <c r="F9" s="40">
        <f>AVERAGE(F5:F8)-0.005</f>
        <v>6.5835328594964174E-2</v>
      </c>
    </row>
    <row r="10" spans="1:6" ht="71.25" customHeight="1" x14ac:dyDescent="0.2">
      <c r="B10" s="281" t="s">
        <v>165</v>
      </c>
      <c r="C10" s="281"/>
      <c r="D10" s="281"/>
      <c r="E10" s="281"/>
      <c r="F10" s="281"/>
    </row>
    <row r="12" spans="1:6" ht="15" x14ac:dyDescent="0.25">
      <c r="B12" s="5"/>
      <c r="C12" s="5"/>
    </row>
    <row r="13" spans="1:6" ht="15" x14ac:dyDescent="0.25">
      <c r="B13" s="5"/>
      <c r="C13" s="5"/>
    </row>
  </sheetData>
  <mergeCells count="3">
    <mergeCell ref="C9:E9"/>
    <mergeCell ref="B1:F1"/>
    <mergeCell ref="B10:F10"/>
  </mergeCells>
  <hyperlinks>
    <hyperlink ref="C5" r:id="rId1" display="Page 119. Tableau 60 : Taux de rendement réel selon le type d'actif (avant les dépenses d'investissement)" xr:uid="{00000000-0004-0000-0900-000000000000}"/>
    <hyperlink ref="C6" r:id="rId2" display="Page 77. Tableau 25 : Taux de rendement réel selon la catégorie d'actif" xr:uid="{00000000-0004-0000-0900-000001000000}"/>
    <hyperlink ref="C7" location="'Sondage IQPF FP Canada'!A1" display="'Sondage IQPF FP Canada'!A1" xr:uid="{00000000-0004-0000-0900-000002000000}"/>
    <hyperlink ref="C8" location="'Données sur 50 ans'!A1" display="'Données sur 50 ans'!A1" xr:uid="{00000000-0004-0000-0900-000003000000}"/>
  </hyperlinks>
  <printOptions horizontalCentered="1"/>
  <pageMargins left="0.70866141732283472" right="0.70866141732283472" top="0.74803149606299213" bottom="0.74803149606299213" header="0.31496062992125984" footer="0.31496062992125984"/>
  <pageSetup scale="59"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92D050"/>
    <pageSetUpPr fitToPage="1"/>
  </sheetPr>
  <dimension ref="B1:F13"/>
  <sheetViews>
    <sheetView showGridLines="0" view="pageBreakPreview" zoomScale="80" zoomScaleNormal="90" zoomScaleSheetLayoutView="80" workbookViewId="0"/>
  </sheetViews>
  <sheetFormatPr defaultColWidth="11.5703125" defaultRowHeight="12.75" x14ac:dyDescent="0.2"/>
  <cols>
    <col min="1" max="1" width="1.7109375" customWidth="1"/>
    <col min="2" max="2" width="25.7109375" customWidth="1"/>
    <col min="3" max="3" width="34.140625" customWidth="1"/>
    <col min="4" max="4" width="114" customWidth="1"/>
    <col min="5" max="5" width="24.85546875" customWidth="1"/>
    <col min="6" max="6" width="8.7109375" customWidth="1"/>
    <col min="7" max="7" width="1.7109375" customWidth="1"/>
  </cols>
  <sheetData>
    <row r="1" spans="2:6" ht="18" x14ac:dyDescent="0.2">
      <c r="B1" s="239" t="s">
        <v>138</v>
      </c>
      <c r="C1" s="239"/>
      <c r="D1" s="239"/>
      <c r="E1" s="239"/>
      <c r="F1" s="239"/>
    </row>
    <row r="4" spans="2:6" ht="28.15" customHeight="1" x14ac:dyDescent="0.2">
      <c r="B4" s="30" t="s">
        <v>1</v>
      </c>
      <c r="C4" s="30" t="s">
        <v>33</v>
      </c>
      <c r="D4" s="30" t="s">
        <v>11</v>
      </c>
      <c r="E4" s="30" t="s">
        <v>13</v>
      </c>
      <c r="F4" s="30" t="s">
        <v>14</v>
      </c>
    </row>
    <row r="5" spans="2:6" ht="66.599999999999994" customHeight="1" x14ac:dyDescent="0.2">
      <c r="B5" s="34" t="s">
        <v>86</v>
      </c>
      <c r="C5" s="128" t="s">
        <v>94</v>
      </c>
      <c r="D5" s="54" t="s">
        <v>161</v>
      </c>
      <c r="E5" s="56" t="s">
        <v>114</v>
      </c>
      <c r="F5" s="35">
        <f>'Actions étrangères (développés)'!F5+0.009</f>
        <v>7.4999999999999997E-2</v>
      </c>
    </row>
    <row r="6" spans="2:6" ht="66.599999999999994" customHeight="1" x14ac:dyDescent="0.2">
      <c r="B6" s="34" t="s">
        <v>87</v>
      </c>
      <c r="C6" s="128" t="s">
        <v>91</v>
      </c>
      <c r="D6" s="53" t="s">
        <v>105</v>
      </c>
      <c r="E6" s="56" t="s">
        <v>115</v>
      </c>
      <c r="F6" s="35">
        <f>(9/30*(4)+21/30*(4.5))/100+Inflation!F6</f>
        <v>6.4199999999999993E-2</v>
      </c>
    </row>
    <row r="7" spans="2:6" ht="66.599999999999994" customHeight="1" x14ac:dyDescent="0.2">
      <c r="B7" s="188" t="s">
        <v>145</v>
      </c>
      <c r="C7" s="128" t="str">
        <f>'Court terme'!C7</f>
        <v>Sondage annuel mené par l'IQPF et FP Canada</v>
      </c>
      <c r="D7" s="57" t="s">
        <v>77</v>
      </c>
      <c r="E7" s="133" t="s">
        <v>74</v>
      </c>
      <c r="F7" s="85">
        <f>'Sondage IQPF FP Canada'!K12</f>
        <v>8.5480000000000014E-2</v>
      </c>
    </row>
    <row r="8" spans="2:6" ht="115.5" customHeight="1" x14ac:dyDescent="0.2">
      <c r="B8" s="188" t="s">
        <v>141</v>
      </c>
      <c r="C8" s="132" t="s">
        <v>98</v>
      </c>
      <c r="D8" s="62" t="s">
        <v>162</v>
      </c>
      <c r="E8" s="63" t="s">
        <v>140</v>
      </c>
      <c r="F8" s="45">
        <f>((1+'Données sur 50 ans'!Y70)/(1+'Données sur 50 ans'!AC70)*(1+Inflation!F9)-1)</f>
        <v>0.1069497447286345</v>
      </c>
    </row>
    <row r="9" spans="2:6" ht="48" customHeight="1" x14ac:dyDescent="0.2">
      <c r="B9" s="37" t="s">
        <v>21</v>
      </c>
      <c r="C9" s="282" t="s">
        <v>66</v>
      </c>
      <c r="D9" s="283"/>
      <c r="E9" s="284"/>
      <c r="F9" s="157">
        <f>AVERAGE(F5:F8)-0.005</f>
        <v>7.7907436182158618E-2</v>
      </c>
    </row>
    <row r="10" spans="2:6" ht="54.75" customHeight="1" x14ac:dyDescent="0.2">
      <c r="B10" s="286" t="s">
        <v>163</v>
      </c>
      <c r="C10" s="286"/>
      <c r="D10" s="286"/>
      <c r="E10" s="286"/>
      <c r="F10" s="286"/>
    </row>
    <row r="11" spans="2:6" ht="38.25" customHeight="1" x14ac:dyDescent="0.2">
      <c r="B11" s="285" t="s">
        <v>164</v>
      </c>
      <c r="C11" s="285"/>
      <c r="D11" s="285"/>
      <c r="E11" s="285"/>
      <c r="F11" s="285"/>
    </row>
    <row r="13" spans="2:6" ht="15" x14ac:dyDescent="0.25">
      <c r="B13" s="5"/>
      <c r="C13" s="5"/>
    </row>
  </sheetData>
  <mergeCells count="4">
    <mergeCell ref="C9:E9"/>
    <mergeCell ref="B1:F1"/>
    <mergeCell ref="B11:F11"/>
    <mergeCell ref="B10:F10"/>
  </mergeCells>
  <hyperlinks>
    <hyperlink ref="C5" r:id="rId1" display="Page 119. Tableau 60 : Taux de rendement réel selon le type d'actif (avant les dépenses d'investissement)" xr:uid="{00000000-0004-0000-0A00-000000000000}"/>
    <hyperlink ref="C6" r:id="rId2" display="Page 77. Tableau 25 : Taux de rendement réel selon la catégorie d'actif" xr:uid="{00000000-0004-0000-0A00-000001000000}"/>
    <hyperlink ref="C7" location="'Sondage IQPF FP Canada'!A1" display="'Sondage IQPF FP Canada'!A1" xr:uid="{00000000-0004-0000-0A00-000002000000}"/>
    <hyperlink ref="C8" location="'Données sur 50 ans'!A1" display="'Données sur 50 ans'!A1" xr:uid="{00000000-0004-0000-0A00-000003000000}"/>
  </hyperlinks>
  <pageMargins left="0.7" right="0.7" top="0.75" bottom="0.75" header="0.3" footer="0.3"/>
  <pageSetup scale="59"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FF0000"/>
  </sheetPr>
  <dimension ref="B3:E31"/>
  <sheetViews>
    <sheetView view="pageBreakPreview" zoomScale="60" zoomScaleNormal="100" workbookViewId="0"/>
  </sheetViews>
  <sheetFormatPr defaultColWidth="8.85546875" defaultRowHeight="12.75" x14ac:dyDescent="0.2"/>
  <cols>
    <col min="1" max="1" width="4.5703125" customWidth="1"/>
    <col min="2" max="2" width="53" customWidth="1"/>
  </cols>
  <sheetData>
    <row r="3" spans="2:5" ht="61.5" customHeight="1" x14ac:dyDescent="0.2">
      <c r="B3" s="38" t="s">
        <v>9</v>
      </c>
    </row>
    <row r="4" spans="2:5" ht="61.5" customHeight="1" x14ac:dyDescent="0.2">
      <c r="B4" s="38"/>
    </row>
    <row r="7" spans="2:5" ht="135" customHeight="1" x14ac:dyDescent="0.2">
      <c r="B7" s="235" t="s">
        <v>19</v>
      </c>
      <c r="C7" s="235"/>
      <c r="D7" s="235"/>
      <c r="E7" s="235"/>
    </row>
    <row r="8" spans="2:5" ht="14.25" x14ac:dyDescent="0.2">
      <c r="B8" s="76"/>
      <c r="C8" s="77"/>
      <c r="D8" s="77"/>
      <c r="E8" s="4"/>
    </row>
    <row r="9" spans="2:5" ht="14.25" x14ac:dyDescent="0.2">
      <c r="B9" s="76"/>
      <c r="C9" s="77"/>
      <c r="D9" s="77"/>
      <c r="E9" s="4"/>
    </row>
    <row r="10" spans="2:5" ht="14.25" x14ac:dyDescent="0.2">
      <c r="B10" s="76"/>
      <c r="C10" s="77"/>
      <c r="D10" s="77"/>
      <c r="E10" s="4"/>
    </row>
    <row r="11" spans="2:5" ht="14.25" x14ac:dyDescent="0.2">
      <c r="B11" s="76"/>
      <c r="C11" s="77"/>
      <c r="D11" s="77"/>
      <c r="E11" s="4"/>
    </row>
    <row r="12" spans="2:5" ht="23.25" x14ac:dyDescent="0.2">
      <c r="B12" s="78"/>
      <c r="C12" s="77"/>
      <c r="D12" s="77"/>
      <c r="E12" s="4"/>
    </row>
    <row r="13" spans="2:5" ht="23.25" customHeight="1" x14ac:dyDescent="0.2">
      <c r="B13" s="236" t="s">
        <v>8</v>
      </c>
      <c r="C13" s="236"/>
      <c r="D13" s="236"/>
      <c r="E13" s="236"/>
    </row>
    <row r="14" spans="2:5" ht="25.5" customHeight="1" x14ac:dyDescent="0.2">
      <c r="B14" s="236" t="s">
        <v>68</v>
      </c>
      <c r="C14" s="236"/>
      <c r="D14" s="236"/>
      <c r="E14" s="236"/>
    </row>
    <row r="15" spans="2:5" x14ac:dyDescent="0.2">
      <c r="B15" s="79"/>
      <c r="C15" s="77"/>
      <c r="D15" s="77"/>
      <c r="E15" s="4"/>
    </row>
    <row r="16" spans="2:5" x14ac:dyDescent="0.2">
      <c r="B16" s="79"/>
      <c r="C16" s="77"/>
      <c r="D16" s="77"/>
      <c r="E16" s="4"/>
    </row>
    <row r="17" spans="2:5" x14ac:dyDescent="0.2">
      <c r="B17" s="79"/>
      <c r="C17" s="77"/>
      <c r="D17" s="77"/>
      <c r="E17" s="4"/>
    </row>
    <row r="18" spans="2:5" x14ac:dyDescent="0.2">
      <c r="B18" s="79"/>
      <c r="C18" s="77"/>
      <c r="D18" s="77"/>
      <c r="E18" s="4"/>
    </row>
    <row r="19" spans="2:5" x14ac:dyDescent="0.2">
      <c r="B19" s="79"/>
      <c r="C19" s="77"/>
      <c r="D19" s="77"/>
      <c r="E19" s="4"/>
    </row>
    <row r="20" spans="2:5" x14ac:dyDescent="0.2">
      <c r="B20" s="79"/>
      <c r="C20" s="77"/>
      <c r="D20" s="77"/>
      <c r="E20" s="4"/>
    </row>
    <row r="21" spans="2:5" ht="18" x14ac:dyDescent="0.2">
      <c r="B21" s="80"/>
      <c r="C21" s="77"/>
      <c r="D21" s="77"/>
      <c r="E21" s="4"/>
    </row>
    <row r="22" spans="2:5" ht="20.25" x14ac:dyDescent="0.2">
      <c r="B22" s="237"/>
      <c r="C22" s="237"/>
      <c r="D22" s="237"/>
      <c r="E22" s="237"/>
    </row>
    <row r="23" spans="2:5" ht="20.25" x14ac:dyDescent="0.2">
      <c r="B23" s="237"/>
      <c r="C23" s="237"/>
      <c r="D23" s="237"/>
      <c r="E23" s="237"/>
    </row>
    <row r="24" spans="2:5" ht="20.25" x14ac:dyDescent="0.2">
      <c r="B24" s="237"/>
      <c r="C24" s="237"/>
      <c r="D24" s="237"/>
      <c r="E24" s="237"/>
    </row>
    <row r="25" spans="2:5" ht="20.25" x14ac:dyDescent="0.2">
      <c r="B25" s="237"/>
      <c r="C25" s="237"/>
      <c r="D25" s="237"/>
      <c r="E25" s="237"/>
    </row>
    <row r="26" spans="2:5" ht="20.25" x14ac:dyDescent="0.2">
      <c r="B26" s="237"/>
      <c r="C26" s="237"/>
      <c r="D26" s="237"/>
      <c r="E26" s="237"/>
    </row>
    <row r="27" spans="2:5" x14ac:dyDescent="0.2">
      <c r="B27" s="81"/>
      <c r="C27" s="77"/>
      <c r="D27" s="77"/>
      <c r="E27" s="4"/>
    </row>
    <row r="28" spans="2:5" x14ac:dyDescent="0.2">
      <c r="B28" s="81"/>
      <c r="C28" s="77"/>
      <c r="D28" s="77"/>
      <c r="E28" s="4"/>
    </row>
    <row r="29" spans="2:5" ht="14.25" x14ac:dyDescent="0.2">
      <c r="B29" s="82"/>
      <c r="C29" s="77"/>
      <c r="D29" s="77"/>
      <c r="E29" s="4"/>
    </row>
    <row r="30" spans="2:5" x14ac:dyDescent="0.2">
      <c r="B30" s="234" t="s">
        <v>136</v>
      </c>
      <c r="C30" s="234"/>
      <c r="D30" s="234"/>
      <c r="E30" s="234"/>
    </row>
    <row r="31" spans="2:5" x14ac:dyDescent="0.2">
      <c r="B31" s="234" t="s">
        <v>137</v>
      </c>
      <c r="C31" s="234"/>
      <c r="D31" s="234"/>
      <c r="E31" s="234"/>
    </row>
  </sheetData>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scale="90" orientation="portrait" r:id="rId1"/>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pageSetUpPr fitToPage="1"/>
  </sheetPr>
  <dimension ref="A1:Q12"/>
  <sheetViews>
    <sheetView showGridLines="0" view="pageBreakPreview" zoomScale="80" zoomScaleNormal="100" zoomScaleSheetLayoutView="80" workbookViewId="0">
      <selection activeCell="K11" sqref="K11"/>
    </sheetView>
  </sheetViews>
  <sheetFormatPr defaultColWidth="8.85546875" defaultRowHeight="12.75" x14ac:dyDescent="0.2"/>
  <cols>
    <col min="1" max="3" width="8.85546875" style="8"/>
    <col min="4" max="5" width="12.28515625" style="8" customWidth="1"/>
    <col min="6" max="9" width="8.7109375" style="8" customWidth="1"/>
    <col min="10" max="17" width="10.7109375" style="8" customWidth="1"/>
    <col min="18" max="16384" width="8.85546875" style="8"/>
  </cols>
  <sheetData>
    <row r="1" spans="1:17" ht="18" x14ac:dyDescent="0.2">
      <c r="A1" s="239" t="s">
        <v>34</v>
      </c>
      <c r="B1" s="239"/>
      <c r="C1" s="239"/>
      <c r="D1" s="239"/>
      <c r="E1" s="239"/>
      <c r="F1" s="239"/>
      <c r="G1" s="239"/>
      <c r="H1" s="239"/>
      <c r="I1" s="239"/>
      <c r="J1" s="239"/>
      <c r="K1" s="239"/>
      <c r="L1" s="239"/>
      <c r="M1" s="239"/>
      <c r="N1" s="239"/>
      <c r="O1" s="239"/>
      <c r="P1" s="239"/>
      <c r="Q1" s="239"/>
    </row>
    <row r="2" spans="1:17" ht="18" x14ac:dyDescent="0.2">
      <c r="A2" s="48"/>
      <c r="B2" s="48"/>
      <c r="C2" s="48"/>
      <c r="D2" s="48"/>
      <c r="E2" s="187"/>
      <c r="F2" s="156"/>
      <c r="G2" s="48"/>
      <c r="H2" s="48"/>
      <c r="I2" s="48"/>
      <c r="J2" s="48"/>
      <c r="K2" s="48"/>
      <c r="L2" s="48"/>
      <c r="M2" s="48"/>
      <c r="N2" s="48"/>
      <c r="O2" s="48"/>
      <c r="P2" s="48"/>
      <c r="Q2" s="48"/>
    </row>
    <row r="3" spans="1:17" x14ac:dyDescent="0.2">
      <c r="J3" s="7"/>
      <c r="K3" s="7"/>
      <c r="L3" s="7"/>
      <c r="M3" s="7"/>
      <c r="N3" s="7"/>
      <c r="O3" s="7"/>
    </row>
    <row r="4" spans="1:17" ht="15" customHeight="1" x14ac:dyDescent="0.2">
      <c r="A4" s="49"/>
      <c r="B4" s="49"/>
      <c r="C4" s="49"/>
      <c r="D4" s="49"/>
      <c r="E4" s="30">
        <v>2021</v>
      </c>
      <c r="F4" s="30">
        <v>2020</v>
      </c>
      <c r="G4" s="30">
        <v>2019</v>
      </c>
      <c r="H4" s="30">
        <v>2018</v>
      </c>
      <c r="I4" s="30">
        <v>2017</v>
      </c>
      <c r="J4" s="30">
        <v>2016</v>
      </c>
      <c r="K4" s="30">
        <v>2015</v>
      </c>
      <c r="L4" s="30">
        <v>2014</v>
      </c>
      <c r="M4" s="30">
        <v>2013</v>
      </c>
      <c r="N4" s="30">
        <v>2012</v>
      </c>
      <c r="O4" s="30">
        <v>2011</v>
      </c>
      <c r="P4" s="30">
        <v>2010</v>
      </c>
      <c r="Q4" s="30">
        <v>2009</v>
      </c>
    </row>
    <row r="5" spans="1:17" ht="20.25" customHeight="1" x14ac:dyDescent="0.2">
      <c r="A5" s="296" t="s">
        <v>0</v>
      </c>
      <c r="B5" s="296"/>
      <c r="C5" s="296"/>
      <c r="D5" s="296"/>
      <c r="E5" s="112">
        <f>'Résumé des taux'!I5</f>
        <v>0.02</v>
      </c>
      <c r="F5" s="112">
        <v>0.02</v>
      </c>
      <c r="G5" s="112">
        <v>2.1000000000000001E-2</v>
      </c>
      <c r="H5" s="112">
        <v>0.02</v>
      </c>
      <c r="I5" s="50">
        <v>0.02</v>
      </c>
      <c r="J5" s="50">
        <v>2.1000000000000001E-2</v>
      </c>
      <c r="K5" s="50">
        <v>0.02</v>
      </c>
      <c r="L5" s="50">
        <v>0.02</v>
      </c>
      <c r="M5" s="50">
        <v>2.2499999999999999E-2</v>
      </c>
      <c r="N5" s="50">
        <v>2.2499999999999999E-2</v>
      </c>
      <c r="O5" s="50">
        <v>2.2499999999999999E-2</v>
      </c>
      <c r="P5" s="51">
        <v>2.2499999999999999E-2</v>
      </c>
      <c r="Q5" s="51">
        <v>2.2499999999999999E-2</v>
      </c>
    </row>
    <row r="6" spans="1:17" ht="20.25" customHeight="1" x14ac:dyDescent="0.2">
      <c r="A6" s="296" t="s">
        <v>25</v>
      </c>
      <c r="B6" s="296"/>
      <c r="C6" s="296"/>
      <c r="D6" s="296"/>
      <c r="E6" s="112">
        <f>'Résumé des taux'!I9</f>
        <v>2.3E-2</v>
      </c>
      <c r="F6" s="112">
        <v>2.4E-2</v>
      </c>
      <c r="G6" s="112">
        <v>0.03</v>
      </c>
      <c r="H6" s="112">
        <v>2.8999999999999998E-2</v>
      </c>
      <c r="I6" s="50">
        <v>2.9000000000000001E-2</v>
      </c>
      <c r="J6" s="50">
        <v>0.03</v>
      </c>
      <c r="K6" s="50">
        <v>2.9000000000000001E-2</v>
      </c>
      <c r="L6" s="50">
        <v>0.03</v>
      </c>
      <c r="M6" s="50">
        <v>3.2500000000000001E-2</v>
      </c>
      <c r="N6" s="50">
        <v>3.2500000000000001E-2</v>
      </c>
      <c r="O6" s="50">
        <v>3.5000000000000003E-2</v>
      </c>
      <c r="P6" s="51">
        <v>3.7499999999999999E-2</v>
      </c>
      <c r="Q6" s="51">
        <v>3.7499999999999999E-2</v>
      </c>
    </row>
    <row r="7" spans="1:17" ht="20.25" customHeight="1" x14ac:dyDescent="0.2">
      <c r="A7" s="296" t="s">
        <v>47</v>
      </c>
      <c r="B7" s="296"/>
      <c r="C7" s="296"/>
      <c r="D7" s="296"/>
      <c r="E7" s="112">
        <f>'Résumé des taux'!I10</f>
        <v>2.7000000000000003E-2</v>
      </c>
      <c r="F7" s="112">
        <v>2.9000000000000001E-2</v>
      </c>
      <c r="G7" s="112">
        <v>3.9E-2</v>
      </c>
      <c r="H7" s="112">
        <v>3.9E-2</v>
      </c>
      <c r="I7" s="50">
        <v>3.9E-2</v>
      </c>
      <c r="J7" s="50">
        <v>0.04</v>
      </c>
      <c r="K7" s="50">
        <v>3.9E-2</v>
      </c>
      <c r="L7" s="50">
        <v>0.04</v>
      </c>
      <c r="M7" s="50">
        <v>4.2500000000000003E-2</v>
      </c>
      <c r="N7" s="50">
        <v>4.4999999999999998E-2</v>
      </c>
      <c r="O7" s="50">
        <v>4.7500000000000001E-2</v>
      </c>
      <c r="P7" s="51">
        <v>0.05</v>
      </c>
      <c r="Q7" s="51">
        <v>4.7500000000000001E-2</v>
      </c>
    </row>
    <row r="8" spans="1:17" ht="20.25" customHeight="1" x14ac:dyDescent="0.2">
      <c r="A8" s="296" t="s">
        <v>27</v>
      </c>
      <c r="B8" s="296"/>
      <c r="C8" s="296"/>
      <c r="D8" s="296"/>
      <c r="E8" s="112">
        <f>'Résumé des taux'!I11</f>
        <v>6.2E-2</v>
      </c>
      <c r="F8" s="112">
        <v>6.0999999999999999E-2</v>
      </c>
      <c r="G8" s="112">
        <v>6.0999999999999999E-2</v>
      </c>
      <c r="H8" s="112">
        <v>6.4000000000000001E-2</v>
      </c>
      <c r="I8" s="50">
        <v>6.5000000000000002E-2</v>
      </c>
      <c r="J8" s="50">
        <v>6.4000000000000001E-2</v>
      </c>
      <c r="K8" s="50">
        <v>6.3E-2</v>
      </c>
      <c r="L8" s="50">
        <v>6.5000000000000002E-2</v>
      </c>
      <c r="M8" s="50">
        <v>7.0000000000000007E-2</v>
      </c>
      <c r="N8" s="50">
        <v>7.0000000000000007E-2</v>
      </c>
      <c r="O8" s="50">
        <v>7.0000000000000007E-2</v>
      </c>
      <c r="P8" s="51">
        <v>7.2499999999999995E-2</v>
      </c>
      <c r="Q8" s="51">
        <v>7.2499999999999995E-2</v>
      </c>
    </row>
    <row r="9" spans="1:17" ht="20.25" customHeight="1" x14ac:dyDescent="0.2">
      <c r="A9" s="297" t="s">
        <v>54</v>
      </c>
      <c r="B9" s="298"/>
      <c r="C9" s="298"/>
      <c r="D9" s="299"/>
      <c r="E9" s="112">
        <f>'Résumé des taux'!I12</f>
        <v>6.6000000000000003E-2</v>
      </c>
      <c r="F9" s="112">
        <v>6.4000000000000001E-2</v>
      </c>
      <c r="G9" s="112">
        <v>6.4000000000000001E-2</v>
      </c>
      <c r="H9" s="112">
        <v>6.7000000000000004E-2</v>
      </c>
      <c r="I9" s="52">
        <v>6.7000000000000004E-2</v>
      </c>
      <c r="J9" s="52">
        <v>6.8000000000000005E-2</v>
      </c>
      <c r="K9" s="290" t="s">
        <v>180</v>
      </c>
      <c r="L9" s="291"/>
      <c r="M9" s="291"/>
      <c r="N9" s="291"/>
      <c r="O9" s="291"/>
      <c r="P9" s="291"/>
      <c r="Q9" s="292"/>
    </row>
    <row r="10" spans="1:17" ht="20.25" customHeight="1" x14ac:dyDescent="0.2">
      <c r="A10" s="296" t="s">
        <v>51</v>
      </c>
      <c r="B10" s="296"/>
      <c r="C10" s="296"/>
      <c r="D10" s="296"/>
      <c r="E10" s="112">
        <f>'Résumé des taux'!I13</f>
        <v>7.8E-2</v>
      </c>
      <c r="F10" s="112">
        <v>7.0999999999999994E-2</v>
      </c>
      <c r="G10" s="112">
        <v>7.1999999999999995E-2</v>
      </c>
      <c r="H10" s="112">
        <v>7.3999999999999996E-2</v>
      </c>
      <c r="I10" s="52">
        <v>7.4999999999999997E-2</v>
      </c>
      <c r="J10" s="52">
        <v>7.6999999999999999E-2</v>
      </c>
      <c r="K10" s="293"/>
      <c r="L10" s="294"/>
      <c r="M10" s="294"/>
      <c r="N10" s="294"/>
      <c r="O10" s="294"/>
      <c r="P10" s="294"/>
      <c r="Q10" s="295"/>
    </row>
    <row r="11" spans="1:17" ht="20.25" customHeight="1" x14ac:dyDescent="0.2">
      <c r="A11" s="296" t="s">
        <v>29</v>
      </c>
      <c r="B11" s="296"/>
      <c r="C11" s="296"/>
      <c r="D11" s="296"/>
      <c r="E11" s="112">
        <f>'Résumé des taux'!I14</f>
        <v>4.2999999999999997E-2</v>
      </c>
      <c r="F11" s="112">
        <v>4.3999999999999997E-2</v>
      </c>
      <c r="G11" s="112">
        <v>0.05</v>
      </c>
      <c r="H11" s="112">
        <v>4.9000000000000002E-2</v>
      </c>
      <c r="I11" s="50">
        <v>4.9000000000000002E-2</v>
      </c>
      <c r="J11" s="50">
        <v>0.05</v>
      </c>
      <c r="K11" s="50">
        <v>4.9000000000000002E-2</v>
      </c>
      <c r="L11" s="50">
        <v>0.05</v>
      </c>
      <c r="M11" s="50">
        <v>5.2499999999999998E-2</v>
      </c>
      <c r="N11" s="50">
        <v>5.2499999999999998E-2</v>
      </c>
      <c r="O11" s="50">
        <v>5.5E-2</v>
      </c>
      <c r="P11" s="50">
        <v>5.7500000000000002E-2</v>
      </c>
      <c r="Q11" s="50">
        <v>5.7500000000000002E-2</v>
      </c>
    </row>
    <row r="12" spans="1:17" ht="20.25" customHeight="1" x14ac:dyDescent="0.2">
      <c r="A12" s="296" t="s">
        <v>55</v>
      </c>
      <c r="B12" s="296"/>
      <c r="C12" s="296"/>
      <c r="D12" s="296"/>
      <c r="E12" s="112">
        <f>+E5+0.01</f>
        <v>0.03</v>
      </c>
      <c r="F12" s="112">
        <v>0.03</v>
      </c>
      <c r="G12" s="112">
        <v>3.1E-2</v>
      </c>
      <c r="H12" s="112">
        <v>0.03</v>
      </c>
      <c r="I12" s="50">
        <v>0.03</v>
      </c>
      <c r="J12" s="50">
        <v>3.1E-2</v>
      </c>
      <c r="K12" s="50">
        <v>0.03</v>
      </c>
      <c r="L12" s="287" t="s">
        <v>56</v>
      </c>
      <c r="M12" s="288"/>
      <c r="N12" s="288"/>
      <c r="O12" s="288"/>
      <c r="P12" s="288"/>
      <c r="Q12" s="289"/>
    </row>
  </sheetData>
  <mergeCells count="11">
    <mergeCell ref="A1:Q1"/>
    <mergeCell ref="L12:Q12"/>
    <mergeCell ref="K9:Q10"/>
    <mergeCell ref="A11:D11"/>
    <mergeCell ref="A12:D12"/>
    <mergeCell ref="A9:D9"/>
    <mergeCell ref="A10:D10"/>
    <mergeCell ref="A7:D7"/>
    <mergeCell ref="A8:D8"/>
    <mergeCell ref="A5:D5"/>
    <mergeCell ref="A6:D6"/>
  </mergeCells>
  <printOptions horizontalCentered="1"/>
  <pageMargins left="0.70866141732283472" right="0.70866141732283472" top="0.74803149606299213" bottom="0.74803149606299213" header="0.31496062992125984" footer="0.31496062992125984"/>
  <pageSetup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00B0F0"/>
  </sheetPr>
  <dimension ref="B1:AN117"/>
  <sheetViews>
    <sheetView showGridLines="0" view="pageBreakPreview" topLeftCell="A46" zoomScale="60" zoomScaleNormal="90" workbookViewId="0"/>
  </sheetViews>
  <sheetFormatPr defaultColWidth="11.5703125" defaultRowHeight="12.75" x14ac:dyDescent="0.2"/>
  <cols>
    <col min="1" max="1" width="1.7109375" style="8" customWidth="1"/>
    <col min="2" max="2" width="1.7109375" style="8" hidden="1" customWidth="1"/>
    <col min="3" max="3" width="23.42578125" style="7" customWidth="1"/>
    <col min="4" max="4" width="1.7109375" style="8" customWidth="1"/>
    <col min="5" max="5" width="16.28515625" style="7" customWidth="1"/>
    <col min="6" max="6" width="1.7109375" style="7" customWidth="1"/>
    <col min="7" max="7" width="16.28515625" style="7" customWidth="1"/>
    <col min="8" max="8" width="1.7109375" style="7" customWidth="1"/>
    <col min="9" max="9" width="16.28515625" style="7" customWidth="1"/>
    <col min="10" max="10" width="1.7109375" style="7" customWidth="1"/>
    <col min="11" max="11" width="16.28515625" style="7" customWidth="1"/>
    <col min="12" max="12" width="1.7109375" style="7" customWidth="1"/>
    <col min="13" max="13" width="16.28515625" style="7" customWidth="1"/>
    <col min="14" max="14" width="1.7109375" style="7" customWidth="1"/>
    <col min="15" max="15" width="16.28515625" style="7" customWidth="1"/>
    <col min="16" max="16" width="1.7109375" style="97" customWidth="1"/>
    <col min="17" max="17" width="16.28515625" style="97" customWidth="1"/>
    <col min="18" max="18" width="1.7109375" style="97" customWidth="1"/>
    <col min="19" max="19" width="16.28515625" style="97" customWidth="1"/>
    <col min="20" max="20" width="1.7109375" style="97" customWidth="1"/>
    <col min="21" max="21" width="16.28515625" style="96" customWidth="1"/>
    <col min="22" max="22" width="1.7109375" style="97" customWidth="1"/>
    <col min="23" max="23" width="16.28515625" style="97" customWidth="1"/>
    <col min="24" max="24" width="1.7109375" style="184" customWidth="1"/>
    <col min="25" max="25" width="16.28515625" style="184" customWidth="1"/>
    <col min="26" max="26" width="2.140625" style="184" customWidth="1"/>
    <col min="27" max="27" width="16.28515625" style="184" customWidth="1"/>
    <col min="28" max="28" width="1.7109375" style="97" customWidth="1"/>
    <col min="29" max="29" width="16.28515625" style="7" customWidth="1"/>
    <col min="30" max="30" width="1.7109375" style="8" customWidth="1"/>
    <col min="31" max="31" width="16.28515625" style="8" customWidth="1"/>
    <col min="32" max="32" width="1.7109375" style="8" customWidth="1"/>
    <col min="33" max="33" width="16.28515625" style="8" customWidth="1"/>
    <col min="34" max="34" width="1.7109375" style="8" customWidth="1"/>
    <col min="35" max="16384" width="11.5703125" style="8"/>
  </cols>
  <sheetData>
    <row r="1" spans="3:33" ht="18" x14ac:dyDescent="0.25">
      <c r="C1" s="243" t="s">
        <v>40</v>
      </c>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row>
    <row r="2" spans="3:33" ht="18" x14ac:dyDescent="0.25">
      <c r="C2" s="42"/>
      <c r="D2" s="42"/>
      <c r="E2" s="42"/>
      <c r="F2" s="42"/>
      <c r="G2" s="42"/>
      <c r="H2" s="42"/>
      <c r="I2" s="42"/>
      <c r="J2" s="42"/>
      <c r="K2" s="42"/>
      <c r="L2" s="42"/>
      <c r="M2" s="42"/>
      <c r="N2" s="42"/>
      <c r="O2" s="42"/>
      <c r="P2" s="95"/>
      <c r="Q2" s="95"/>
      <c r="R2" s="95"/>
      <c r="S2" s="95"/>
      <c r="T2" s="95"/>
      <c r="U2" s="94"/>
      <c r="V2" s="95"/>
      <c r="W2" s="95"/>
      <c r="X2" s="183"/>
      <c r="Y2" s="183"/>
      <c r="Z2" s="183"/>
      <c r="AA2" s="183"/>
      <c r="AB2" s="95"/>
      <c r="AC2" s="42"/>
      <c r="AD2" s="42"/>
      <c r="AE2" s="42"/>
      <c r="AF2" s="42"/>
      <c r="AG2" s="42"/>
    </row>
    <row r="3" spans="3:33" s="17" customFormat="1" ht="46.5" customHeight="1" x14ac:dyDescent="0.2">
      <c r="C3" s="327" t="s">
        <v>102</v>
      </c>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row>
    <row r="5" spans="3:33" ht="28.15" customHeight="1" x14ac:dyDescent="0.2">
      <c r="E5" s="316" t="s">
        <v>35</v>
      </c>
      <c r="F5" s="317"/>
      <c r="G5" s="318"/>
      <c r="I5" s="316" t="s">
        <v>26</v>
      </c>
      <c r="J5" s="317"/>
      <c r="K5" s="318"/>
      <c r="M5" s="316" t="s">
        <v>27</v>
      </c>
      <c r="N5" s="317"/>
      <c r="O5" s="318"/>
      <c r="Q5" s="308" t="s">
        <v>61</v>
      </c>
      <c r="R5" s="309"/>
      <c r="S5" s="310"/>
      <c r="U5" s="308" t="s">
        <v>59</v>
      </c>
      <c r="V5" s="309"/>
      <c r="W5" s="310"/>
      <c r="X5" s="195"/>
      <c r="Y5" s="311" t="s">
        <v>133</v>
      </c>
      <c r="Z5" s="312"/>
      <c r="AA5" s="313"/>
      <c r="AC5" s="316" t="s">
        <v>0</v>
      </c>
      <c r="AD5" s="317"/>
      <c r="AE5" s="317"/>
      <c r="AF5" s="317"/>
      <c r="AG5" s="318"/>
    </row>
    <row r="6" spans="3:33" ht="24.75" customHeight="1" x14ac:dyDescent="0.2">
      <c r="C6" s="64" t="s">
        <v>1</v>
      </c>
      <c r="D6" s="65"/>
      <c r="E6" s="307" t="s">
        <v>181</v>
      </c>
      <c r="F6" s="304"/>
      <c r="G6" s="306"/>
      <c r="H6" s="65"/>
      <c r="I6" s="307" t="s">
        <v>182</v>
      </c>
      <c r="J6" s="304"/>
      <c r="K6" s="306"/>
      <c r="L6" s="65"/>
      <c r="M6" s="307" t="s">
        <v>36</v>
      </c>
      <c r="N6" s="304"/>
      <c r="O6" s="306"/>
      <c r="Q6" s="314" t="s">
        <v>62</v>
      </c>
      <c r="R6" s="300"/>
      <c r="S6" s="315"/>
      <c r="U6" s="314" t="s">
        <v>64</v>
      </c>
      <c r="V6" s="300"/>
      <c r="W6" s="315"/>
      <c r="X6" s="196"/>
      <c r="Y6" s="314" t="s">
        <v>183</v>
      </c>
      <c r="Z6" s="300"/>
      <c r="AA6" s="315"/>
      <c r="AB6" s="98"/>
      <c r="AC6" s="307" t="s">
        <v>37</v>
      </c>
      <c r="AD6" s="304"/>
      <c r="AE6" s="304"/>
      <c r="AF6" s="304"/>
      <c r="AG6" s="306"/>
    </row>
    <row r="7" spans="3:33" ht="13.5" thickBot="1" x14ac:dyDescent="0.25">
      <c r="C7" s="24"/>
      <c r="E7" s="87" t="s">
        <v>38</v>
      </c>
      <c r="G7" s="88" t="s">
        <v>39</v>
      </c>
      <c r="I7" s="89" t="s">
        <v>38</v>
      </c>
      <c r="K7" s="88" t="s">
        <v>39</v>
      </c>
      <c r="M7" s="89" t="s">
        <v>38</v>
      </c>
      <c r="O7" s="88" t="s">
        <v>39</v>
      </c>
      <c r="Q7" s="113" t="s">
        <v>38</v>
      </c>
      <c r="S7" s="100" t="s">
        <v>39</v>
      </c>
      <c r="U7" s="99" t="s">
        <v>38</v>
      </c>
      <c r="W7" s="100" t="s">
        <v>39</v>
      </c>
      <c r="X7" s="197"/>
      <c r="Y7" s="99" t="s">
        <v>129</v>
      </c>
      <c r="AA7" s="100" t="s">
        <v>130</v>
      </c>
      <c r="AC7" s="89" t="s">
        <v>38</v>
      </c>
      <c r="AD7" s="7"/>
      <c r="AE7" s="7"/>
      <c r="AF7" s="47"/>
      <c r="AG7" s="88" t="s">
        <v>39</v>
      </c>
    </row>
    <row r="8" spans="3:33" x14ac:dyDescent="0.2">
      <c r="C8" s="24"/>
      <c r="E8" s="22"/>
      <c r="G8" s="23"/>
      <c r="I8" s="22"/>
      <c r="K8" s="23"/>
      <c r="M8" s="22"/>
      <c r="O8" s="23"/>
      <c r="Q8" s="114"/>
      <c r="S8" s="102"/>
      <c r="U8" s="101"/>
      <c r="W8" s="102"/>
      <c r="X8" s="197"/>
      <c r="Y8" s="114"/>
      <c r="AA8" s="102"/>
      <c r="AC8" s="22"/>
      <c r="AD8" s="7"/>
      <c r="AE8" s="7"/>
      <c r="AG8" s="7"/>
    </row>
    <row r="9" spans="3:33" x14ac:dyDescent="0.2">
      <c r="C9" s="24">
        <v>1960</v>
      </c>
      <c r="E9" s="18">
        <v>3.3116899736079786E-2</v>
      </c>
      <c r="F9" s="16"/>
      <c r="G9" s="20">
        <f t="shared" ref="G9:G65" si="0">E9+1</f>
        <v>1.0331168997360798</v>
      </c>
      <c r="H9" s="16"/>
      <c r="I9" s="18">
        <v>0.12191772456564931</v>
      </c>
      <c r="J9" s="16"/>
      <c r="K9" s="20">
        <f t="shared" ref="K9:K65" si="1">I9+1</f>
        <v>1.1219177245656493</v>
      </c>
      <c r="L9" s="16"/>
      <c r="M9" s="18">
        <v>1.7815204992283507E-2</v>
      </c>
      <c r="N9" s="16"/>
      <c r="O9" s="20">
        <f t="shared" ref="O9:O64" si="2">M9+1</f>
        <v>1.0178152049922835</v>
      </c>
      <c r="P9" s="96"/>
      <c r="Q9" s="101">
        <v>3.7591779964790462E-2</v>
      </c>
      <c r="R9" s="96"/>
      <c r="S9" s="103">
        <f>Q9+1</f>
        <v>1.0375917799647905</v>
      </c>
      <c r="U9" s="101"/>
      <c r="V9" s="96"/>
      <c r="W9" s="103"/>
      <c r="X9" s="198"/>
      <c r="Y9" s="101"/>
      <c r="Z9" s="96"/>
      <c r="AA9" s="103"/>
      <c r="AB9" s="96"/>
      <c r="AC9" s="18">
        <v>15.7</v>
      </c>
      <c r="AD9" s="19"/>
      <c r="AE9" s="19"/>
      <c r="AF9" s="19"/>
      <c r="AG9" s="21"/>
    </row>
    <row r="10" spans="3:33" x14ac:dyDescent="0.2">
      <c r="C10" s="24">
        <v>1961</v>
      </c>
      <c r="E10" s="18">
        <v>2.8912695658644516E-2</v>
      </c>
      <c r="F10" s="16"/>
      <c r="G10" s="20">
        <f t="shared" si="0"/>
        <v>1.0289126956586445</v>
      </c>
      <c r="H10" s="16"/>
      <c r="I10" s="18">
        <v>9.1575107548826029E-2</v>
      </c>
      <c r="J10" s="16"/>
      <c r="K10" s="20">
        <f t="shared" si="1"/>
        <v>1.091575107548826</v>
      </c>
      <c r="L10" s="16"/>
      <c r="M10" s="18">
        <v>0.32745492303128176</v>
      </c>
      <c r="N10" s="16"/>
      <c r="O10" s="20">
        <f t="shared" si="2"/>
        <v>1.3274549230312818</v>
      </c>
      <c r="P10" s="96"/>
      <c r="Q10" s="101">
        <v>0.34575334539803526</v>
      </c>
      <c r="R10" s="96"/>
      <c r="S10" s="103">
        <f t="shared" ref="S10:S65" si="3">Q10+1</f>
        <v>1.3457533453980353</v>
      </c>
      <c r="U10" s="101"/>
      <c r="V10" s="96"/>
      <c r="W10" s="103"/>
      <c r="X10" s="198"/>
      <c r="Y10" s="101"/>
      <c r="Z10" s="96"/>
      <c r="AA10" s="103"/>
      <c r="AB10" s="96"/>
      <c r="AC10" s="18">
        <v>15.7</v>
      </c>
      <c r="AD10" s="19"/>
      <c r="AE10" s="16">
        <f>AC10/AC9-1</f>
        <v>0</v>
      </c>
      <c r="AF10" s="19"/>
      <c r="AG10" s="20">
        <f>AE10+1</f>
        <v>1</v>
      </c>
    </row>
    <row r="11" spans="3:33" x14ac:dyDescent="0.2">
      <c r="C11" s="24">
        <v>1962</v>
      </c>
      <c r="E11" s="18">
        <v>4.2150191566261208E-2</v>
      </c>
      <c r="F11" s="16"/>
      <c r="G11" s="20">
        <f t="shared" si="0"/>
        <v>1.0421501915662612</v>
      </c>
      <c r="H11" s="16"/>
      <c r="I11" s="18">
        <v>5.0335657001232104E-2</v>
      </c>
      <c r="J11" s="16"/>
      <c r="K11" s="20">
        <f t="shared" si="1"/>
        <v>1.0503356570012321</v>
      </c>
      <c r="L11" s="16"/>
      <c r="M11" s="18">
        <v>-7.0944352015097745E-2</v>
      </c>
      <c r="N11" s="16"/>
      <c r="O11" s="20">
        <f t="shared" si="2"/>
        <v>0.92905564798490226</v>
      </c>
      <c r="P11" s="96"/>
      <c r="Q11" s="101">
        <v>-5.8060072369310545E-2</v>
      </c>
      <c r="R11" s="96"/>
      <c r="S11" s="103">
        <f t="shared" si="3"/>
        <v>0.94193992763068946</v>
      </c>
      <c r="U11" s="101"/>
      <c r="V11" s="96"/>
      <c r="W11" s="103"/>
      <c r="X11" s="198"/>
      <c r="Y11" s="101"/>
      <c r="Z11" s="96"/>
      <c r="AA11" s="103"/>
      <c r="AB11" s="96"/>
      <c r="AC11" s="18">
        <v>16</v>
      </c>
      <c r="AD11" s="19"/>
      <c r="AE11" s="16">
        <f t="shared" ref="AE11:AE63" si="4">AC11/AC10-1</f>
        <v>1.9108280254777066E-2</v>
      </c>
      <c r="AF11" s="19"/>
      <c r="AG11" s="20">
        <f t="shared" ref="AG11:AG65" si="5">AE11+1</f>
        <v>1.0191082802547771</v>
      </c>
    </row>
    <row r="12" spans="3:33" x14ac:dyDescent="0.2">
      <c r="C12" s="24">
        <v>1963</v>
      </c>
      <c r="E12" s="18">
        <v>3.6342371657180239E-2</v>
      </c>
      <c r="F12" s="16"/>
      <c r="G12" s="20">
        <f t="shared" si="0"/>
        <v>1.0363423716571802</v>
      </c>
      <c r="H12" s="16"/>
      <c r="I12" s="18">
        <v>4.5793320480672861E-2</v>
      </c>
      <c r="J12" s="16"/>
      <c r="K12" s="20">
        <f t="shared" si="1"/>
        <v>1.0457933204806729</v>
      </c>
      <c r="L12" s="16"/>
      <c r="M12" s="18">
        <v>0.15601111883252261</v>
      </c>
      <c r="N12" s="16"/>
      <c r="O12" s="20">
        <f t="shared" si="2"/>
        <v>1.1560111188325226</v>
      </c>
      <c r="P12" s="96"/>
      <c r="Q12" s="101">
        <v>0.23046998275982353</v>
      </c>
      <c r="R12" s="96"/>
      <c r="S12" s="103">
        <f t="shared" si="3"/>
        <v>1.2304699827598236</v>
      </c>
      <c r="T12" s="96"/>
      <c r="U12" s="101"/>
      <c r="V12" s="96"/>
      <c r="W12" s="103"/>
      <c r="X12" s="198"/>
      <c r="Y12" s="101"/>
      <c r="Z12" s="96"/>
      <c r="AA12" s="103"/>
      <c r="AB12" s="96"/>
      <c r="AC12" s="18">
        <v>16.3</v>
      </c>
      <c r="AD12" s="19"/>
      <c r="AE12" s="16">
        <f t="shared" si="4"/>
        <v>1.8750000000000044E-2</v>
      </c>
      <c r="AF12" s="19"/>
      <c r="AG12" s="20">
        <f t="shared" si="5"/>
        <v>1.01875</v>
      </c>
    </row>
    <row r="13" spans="3:33" x14ac:dyDescent="0.2">
      <c r="C13" s="24">
        <v>1964</v>
      </c>
      <c r="E13" s="18">
        <v>3.7895931904686986E-2</v>
      </c>
      <c r="F13" s="16"/>
      <c r="G13" s="20">
        <f t="shared" si="0"/>
        <v>1.037895931904687</v>
      </c>
      <c r="H13" s="16"/>
      <c r="I13" s="18">
        <v>6.160901753890502E-2</v>
      </c>
      <c r="J13" s="16"/>
      <c r="K13" s="20">
        <f t="shared" si="1"/>
        <v>1.061609017538905</v>
      </c>
      <c r="L13" s="16"/>
      <c r="M13" s="18">
        <v>0.25432937966752212</v>
      </c>
      <c r="N13" s="16"/>
      <c r="O13" s="20">
        <f t="shared" si="2"/>
        <v>1.2543293796675221</v>
      </c>
      <c r="P13" s="96"/>
      <c r="Q13" s="101">
        <v>0.1581939105037895</v>
      </c>
      <c r="R13" s="96"/>
      <c r="S13" s="103">
        <f t="shared" si="3"/>
        <v>1.1581939105037895</v>
      </c>
      <c r="T13" s="96"/>
      <c r="U13" s="101"/>
      <c r="V13" s="96"/>
      <c r="W13" s="103"/>
      <c r="X13" s="198"/>
      <c r="Y13" s="101"/>
      <c r="Z13" s="96"/>
      <c r="AA13" s="103"/>
      <c r="AB13" s="96"/>
      <c r="AC13" s="18">
        <v>16.600000000000001</v>
      </c>
      <c r="AD13" s="19"/>
      <c r="AE13" s="16">
        <f t="shared" si="4"/>
        <v>1.8404907975460238E-2</v>
      </c>
      <c r="AF13" s="19"/>
      <c r="AG13" s="20">
        <f t="shared" si="5"/>
        <v>1.0184049079754602</v>
      </c>
    </row>
    <row r="14" spans="3:33" x14ac:dyDescent="0.2">
      <c r="C14" s="24">
        <v>1965</v>
      </c>
      <c r="E14" s="18">
        <v>3.9237020902695097E-2</v>
      </c>
      <c r="F14" s="16"/>
      <c r="G14" s="20">
        <f t="shared" si="0"/>
        <v>1.0392370209026951</v>
      </c>
      <c r="H14" s="16"/>
      <c r="I14" s="18">
        <v>4.7980422894733366E-4</v>
      </c>
      <c r="J14" s="16"/>
      <c r="K14" s="20">
        <f t="shared" si="1"/>
        <v>1.0004798042289473</v>
      </c>
      <c r="L14" s="16"/>
      <c r="M14" s="18">
        <v>6.681904481023393E-2</v>
      </c>
      <c r="N14" s="16"/>
      <c r="O14" s="20">
        <f t="shared" si="2"/>
        <v>1.0668190448102339</v>
      </c>
      <c r="P14" s="96"/>
      <c r="Q14" s="101">
        <v>0.12497625250011148</v>
      </c>
      <c r="R14" s="96"/>
      <c r="S14" s="103">
        <f t="shared" si="3"/>
        <v>1.1249762525001115</v>
      </c>
      <c r="T14" s="96"/>
      <c r="U14" s="101">
        <v>7.6819044810233925E-2</v>
      </c>
      <c r="V14" s="96"/>
      <c r="W14" s="103"/>
      <c r="X14" s="198"/>
      <c r="Y14" s="202">
        <f>U14+0.009</f>
        <v>8.5819044810233919E-2</v>
      </c>
      <c r="Z14" s="201"/>
      <c r="AA14" s="103">
        <f t="shared" ref="AA14:AA69" si="6">Y14+1</f>
        <v>1.0858190448102338</v>
      </c>
      <c r="AB14" s="96"/>
      <c r="AC14" s="18">
        <v>17.100000000000001</v>
      </c>
      <c r="AD14" s="19"/>
      <c r="AE14" s="16">
        <f t="shared" si="4"/>
        <v>3.0120481927710774E-2</v>
      </c>
      <c r="AF14" s="19"/>
      <c r="AG14" s="20">
        <f t="shared" si="5"/>
        <v>1.0301204819277108</v>
      </c>
    </row>
    <row r="15" spans="3:33" x14ac:dyDescent="0.2">
      <c r="C15" s="24">
        <v>1966</v>
      </c>
      <c r="E15" s="18">
        <v>5.034090087011478E-2</v>
      </c>
      <c r="F15" s="16"/>
      <c r="G15" s="20">
        <f t="shared" si="0"/>
        <v>1.0503409008701148</v>
      </c>
      <c r="H15" s="16"/>
      <c r="I15" s="18">
        <v>-1.0546387247855504E-2</v>
      </c>
      <c r="J15" s="16"/>
      <c r="K15" s="20">
        <f t="shared" si="1"/>
        <v>0.9894536127521445</v>
      </c>
      <c r="L15" s="16"/>
      <c r="M15" s="18">
        <v>-7.066832538530643E-2</v>
      </c>
      <c r="N15" s="16"/>
      <c r="O15" s="20">
        <f t="shared" si="2"/>
        <v>0.92933167461469357</v>
      </c>
      <c r="P15" s="96"/>
      <c r="Q15" s="101">
        <v>-9.4298703465291123E-2</v>
      </c>
      <c r="R15" s="96"/>
      <c r="S15" s="103">
        <f t="shared" si="3"/>
        <v>0.90570129653470888</v>
      </c>
      <c r="T15" s="96"/>
      <c r="U15" s="101">
        <v>-6.0668325385306428E-2</v>
      </c>
      <c r="V15" s="96"/>
      <c r="W15" s="103"/>
      <c r="X15" s="198"/>
      <c r="Y15" s="202">
        <f t="shared" ref="Y15:Y49" si="7">U15+0.009</f>
        <v>-5.1668325385306427E-2</v>
      </c>
      <c r="Z15" s="201"/>
      <c r="AA15" s="103">
        <f t="shared" si="6"/>
        <v>0.94833167461469359</v>
      </c>
      <c r="AB15" s="96"/>
      <c r="AC15" s="18">
        <v>17.7</v>
      </c>
      <c r="AD15" s="19"/>
      <c r="AE15" s="16">
        <f t="shared" si="4"/>
        <v>3.5087719298245501E-2</v>
      </c>
      <c r="AF15" s="19"/>
      <c r="AG15" s="20">
        <f t="shared" si="5"/>
        <v>1.0350877192982455</v>
      </c>
    </row>
    <row r="16" spans="3:33" x14ac:dyDescent="0.2">
      <c r="C16" s="24">
        <v>1967</v>
      </c>
      <c r="E16" s="18">
        <v>4.5931107086138345E-2</v>
      </c>
      <c r="F16" s="16"/>
      <c r="G16" s="20">
        <f t="shared" si="0"/>
        <v>1.0459311070861383</v>
      </c>
      <c r="H16" s="16"/>
      <c r="I16" s="18">
        <v>-4.8441251765539706E-3</v>
      </c>
      <c r="J16" s="16"/>
      <c r="K16" s="20">
        <f t="shared" si="1"/>
        <v>0.99515587482344603</v>
      </c>
      <c r="L16" s="16"/>
      <c r="M16" s="18">
        <v>0.18088350128286157</v>
      </c>
      <c r="N16" s="16"/>
      <c r="O16" s="20">
        <f t="shared" si="2"/>
        <v>1.1808835012828616</v>
      </c>
      <c r="P16" s="96"/>
      <c r="Q16" s="101">
        <v>0.23563231911483729</v>
      </c>
      <c r="R16" s="96"/>
      <c r="S16" s="103">
        <f t="shared" si="3"/>
        <v>1.2356323191148373</v>
      </c>
      <c r="T16" s="96"/>
      <c r="U16" s="101">
        <v>0.19088350128286161</v>
      </c>
      <c r="V16" s="96"/>
      <c r="W16" s="103">
        <f t="shared" ref="W16:W65" si="8">U16+1</f>
        <v>1.1908835012828616</v>
      </c>
      <c r="X16" s="198"/>
      <c r="Y16" s="202">
        <f t="shared" si="7"/>
        <v>0.19988350128286161</v>
      </c>
      <c r="Z16" s="201"/>
      <c r="AA16" s="103">
        <f t="shared" si="6"/>
        <v>1.1998835012828617</v>
      </c>
      <c r="AB16" s="96"/>
      <c r="AC16" s="18">
        <v>18.399999999999999</v>
      </c>
      <c r="AD16" s="19"/>
      <c r="AE16" s="16">
        <f t="shared" si="4"/>
        <v>3.9548022598870025E-2</v>
      </c>
      <c r="AF16" s="19"/>
      <c r="AG16" s="20">
        <f t="shared" si="5"/>
        <v>1.03954802259887</v>
      </c>
    </row>
    <row r="17" spans="3:33" x14ac:dyDescent="0.2">
      <c r="C17" s="24">
        <v>1968</v>
      </c>
      <c r="E17" s="18">
        <v>6.4439064352103337E-2</v>
      </c>
      <c r="F17" s="16"/>
      <c r="G17" s="20">
        <f t="shared" si="0"/>
        <v>1.0644390643521033</v>
      </c>
      <c r="H17" s="16"/>
      <c r="I17" s="18">
        <v>2.142193418339966E-2</v>
      </c>
      <c r="J17" s="16"/>
      <c r="K17" s="20">
        <f t="shared" si="1"/>
        <v>1.0214219341833997</v>
      </c>
      <c r="L17" s="16"/>
      <c r="M17" s="18">
        <v>0.22445091710619547</v>
      </c>
      <c r="N17" s="16"/>
      <c r="O17" s="20">
        <f t="shared" si="2"/>
        <v>1.2244509171061955</v>
      </c>
      <c r="P17" s="96"/>
      <c r="Q17" s="101">
        <v>0.10259578679356585</v>
      </c>
      <c r="R17" s="96"/>
      <c r="S17" s="103">
        <f t="shared" si="3"/>
        <v>1.1025957867935658</v>
      </c>
      <c r="T17" s="96"/>
      <c r="U17" s="101">
        <v>0.23445091710619548</v>
      </c>
      <c r="V17" s="96"/>
      <c r="W17" s="103">
        <f t="shared" si="8"/>
        <v>1.2344509171061955</v>
      </c>
      <c r="X17" s="198"/>
      <c r="Y17" s="202">
        <f t="shared" si="7"/>
        <v>0.24345091710619549</v>
      </c>
      <c r="Z17" s="201"/>
      <c r="AA17" s="103">
        <f t="shared" si="6"/>
        <v>1.2434509171061956</v>
      </c>
      <c r="AB17" s="96"/>
      <c r="AC17" s="18">
        <v>19.2</v>
      </c>
      <c r="AD17" s="19"/>
      <c r="AE17" s="16">
        <f t="shared" si="4"/>
        <v>4.3478260869565188E-2</v>
      </c>
      <c r="AF17" s="19"/>
      <c r="AG17" s="20">
        <f t="shared" si="5"/>
        <v>1.0434782608695652</v>
      </c>
    </row>
    <row r="18" spans="3:33" x14ac:dyDescent="0.2">
      <c r="C18" s="24">
        <v>1969</v>
      </c>
      <c r="E18" s="18">
        <v>7.0852018768237546E-2</v>
      </c>
      <c r="F18" s="16"/>
      <c r="G18" s="20">
        <f t="shared" si="0"/>
        <v>1.0708520187682375</v>
      </c>
      <c r="H18" s="16"/>
      <c r="I18" s="18">
        <v>-2.8598681867983866E-2</v>
      </c>
      <c r="J18" s="16"/>
      <c r="K18" s="20">
        <f t="shared" si="1"/>
        <v>0.97140131813201613</v>
      </c>
      <c r="L18" s="16"/>
      <c r="M18" s="18">
        <v>-8.087847655295799E-3</v>
      </c>
      <c r="N18" s="16"/>
      <c r="O18" s="20">
        <f t="shared" si="2"/>
        <v>0.9919121523447042</v>
      </c>
      <c r="P18" s="96"/>
      <c r="Q18" s="101">
        <v>-8.3257595662318482E-2</v>
      </c>
      <c r="R18" s="96"/>
      <c r="S18" s="103">
        <f t="shared" si="3"/>
        <v>0.9167424043376815</v>
      </c>
      <c r="T18" s="96"/>
      <c r="U18" s="101">
        <v>1.9121523447042012E-3</v>
      </c>
      <c r="V18" s="96"/>
      <c r="W18" s="103">
        <f t="shared" si="8"/>
        <v>1.0019121523447041</v>
      </c>
      <c r="X18" s="198"/>
      <c r="Y18" s="202">
        <f t="shared" si="7"/>
        <v>1.0912152344704201E-2</v>
      </c>
      <c r="Z18" s="201"/>
      <c r="AA18" s="103">
        <f t="shared" si="6"/>
        <v>1.0109121523447042</v>
      </c>
      <c r="AB18" s="96"/>
      <c r="AC18" s="18">
        <v>20.100000000000001</v>
      </c>
      <c r="AD18" s="19"/>
      <c r="AE18" s="16">
        <f t="shared" si="4"/>
        <v>4.6875000000000222E-2</v>
      </c>
      <c r="AF18" s="19"/>
      <c r="AG18" s="20">
        <f t="shared" si="5"/>
        <v>1.0468750000000002</v>
      </c>
    </row>
    <row r="19" spans="3:33" x14ac:dyDescent="0.2">
      <c r="C19" s="24">
        <v>1970</v>
      </c>
      <c r="E19" s="18">
        <v>6.7001691572987632E-2</v>
      </c>
      <c r="F19" s="16"/>
      <c r="G19" s="20">
        <f t="shared" si="0"/>
        <v>1.0670016915729876</v>
      </c>
      <c r="H19" s="16"/>
      <c r="I19" s="18">
        <v>0.16388617998417709</v>
      </c>
      <c r="J19" s="16"/>
      <c r="K19" s="20">
        <f t="shared" si="1"/>
        <v>1.1638861799841771</v>
      </c>
      <c r="L19" s="16"/>
      <c r="M19" s="18">
        <v>-3.5661507350081667E-2</v>
      </c>
      <c r="N19" s="16"/>
      <c r="O19" s="20">
        <f t="shared" si="2"/>
        <v>0.96433849264991833</v>
      </c>
      <c r="P19" s="96"/>
      <c r="Q19" s="101">
        <v>-1.5453056395343889E-2</v>
      </c>
      <c r="R19" s="96"/>
      <c r="S19" s="103">
        <f t="shared" si="3"/>
        <v>0.98454694360465611</v>
      </c>
      <c r="T19" s="96"/>
      <c r="U19" s="101">
        <v>-0.16567278251343998</v>
      </c>
      <c r="V19" s="96"/>
      <c r="W19" s="103">
        <f t="shared" si="8"/>
        <v>0.83432721748656002</v>
      </c>
      <c r="X19" s="198"/>
      <c r="Y19" s="202">
        <f t="shared" si="7"/>
        <v>-0.15667278251343997</v>
      </c>
      <c r="Z19" s="201"/>
      <c r="AA19" s="103">
        <f t="shared" si="6"/>
        <v>0.84332721748656003</v>
      </c>
      <c r="AB19" s="96"/>
      <c r="AC19" s="18">
        <v>20.3</v>
      </c>
      <c r="AD19" s="19"/>
      <c r="AE19" s="16">
        <f t="shared" si="4"/>
        <v>9.9502487562188602E-3</v>
      </c>
      <c r="AF19" s="19"/>
      <c r="AG19" s="20">
        <f t="shared" si="5"/>
        <v>1.0099502487562189</v>
      </c>
    </row>
    <row r="20" spans="3:33" x14ac:dyDescent="0.2">
      <c r="C20" s="24">
        <v>1971</v>
      </c>
      <c r="E20" s="18">
        <v>3.8069122592896631E-2</v>
      </c>
      <c r="F20" s="16"/>
      <c r="G20" s="20">
        <f t="shared" si="0"/>
        <v>1.0380691225928966</v>
      </c>
      <c r="H20" s="16"/>
      <c r="I20" s="18">
        <v>0.14839799256433062</v>
      </c>
      <c r="J20" s="16"/>
      <c r="K20" s="20">
        <f t="shared" si="1"/>
        <v>1.1483979925643306</v>
      </c>
      <c r="L20" s="16"/>
      <c r="M20" s="18">
        <v>8.0076891021763519E-2</v>
      </c>
      <c r="N20" s="16"/>
      <c r="O20" s="20">
        <f t="shared" si="2"/>
        <v>1.0800768910217635</v>
      </c>
      <c r="P20" s="96"/>
      <c r="Q20" s="101">
        <v>0.12219481001942212</v>
      </c>
      <c r="R20" s="96"/>
      <c r="S20" s="103">
        <f t="shared" si="3"/>
        <v>1.1221948100194221</v>
      </c>
      <c r="T20" s="96"/>
      <c r="U20" s="101">
        <v>0.31389638803824016</v>
      </c>
      <c r="V20" s="96"/>
      <c r="W20" s="103">
        <f t="shared" si="8"/>
        <v>1.3138963880382402</v>
      </c>
      <c r="X20" s="198"/>
      <c r="Y20" s="202">
        <f t="shared" si="7"/>
        <v>0.32289638803824017</v>
      </c>
      <c r="Z20" s="201"/>
      <c r="AA20" s="103">
        <f t="shared" si="6"/>
        <v>1.3228963880382403</v>
      </c>
      <c r="AB20" s="96"/>
      <c r="AC20" s="18">
        <v>21.3</v>
      </c>
      <c r="AD20" s="19"/>
      <c r="AE20" s="16">
        <f t="shared" si="4"/>
        <v>4.9261083743842304E-2</v>
      </c>
      <c r="AF20" s="19"/>
      <c r="AG20" s="20">
        <f t="shared" si="5"/>
        <v>1.0492610837438423</v>
      </c>
    </row>
    <row r="21" spans="3:33" x14ac:dyDescent="0.2">
      <c r="C21" s="24">
        <v>1972</v>
      </c>
      <c r="E21" s="18">
        <v>3.5538699782370342E-2</v>
      </c>
      <c r="F21" s="16"/>
      <c r="G21" s="20">
        <f t="shared" si="0"/>
        <v>1.0355386997823703</v>
      </c>
      <c r="H21" s="16"/>
      <c r="I21" s="18">
        <v>8.113072635934504E-2</v>
      </c>
      <c r="J21" s="16"/>
      <c r="K21" s="20">
        <f t="shared" si="1"/>
        <v>1.081130726359345</v>
      </c>
      <c r="L21" s="16"/>
      <c r="M21" s="18">
        <v>0.27383382287051328</v>
      </c>
      <c r="N21" s="16"/>
      <c r="O21" s="20">
        <f t="shared" si="2"/>
        <v>1.2738338228705133</v>
      </c>
      <c r="P21" s="96"/>
      <c r="Q21" s="101">
        <v>0.18616255118080449</v>
      </c>
      <c r="R21" s="96"/>
      <c r="S21" s="103">
        <f t="shared" si="3"/>
        <v>1.1861625511808045</v>
      </c>
      <c r="T21" s="96"/>
      <c r="U21" s="101">
        <v>0.36648421298683331</v>
      </c>
      <c r="V21" s="96"/>
      <c r="W21" s="103">
        <f t="shared" si="8"/>
        <v>1.3664842129868333</v>
      </c>
      <c r="X21" s="198"/>
      <c r="Y21" s="202">
        <f t="shared" si="7"/>
        <v>0.37548421298683332</v>
      </c>
      <c r="Z21" s="201"/>
      <c r="AA21" s="103">
        <f t="shared" si="6"/>
        <v>1.3754842129868332</v>
      </c>
      <c r="AB21" s="96"/>
      <c r="AC21" s="18">
        <v>22.4</v>
      </c>
      <c r="AD21" s="19"/>
      <c r="AE21" s="16">
        <f t="shared" si="4"/>
        <v>5.1643192488262768E-2</v>
      </c>
      <c r="AF21" s="19"/>
      <c r="AG21" s="20">
        <f t="shared" si="5"/>
        <v>1.0516431924882628</v>
      </c>
    </row>
    <row r="22" spans="3:33" x14ac:dyDescent="0.2">
      <c r="C22" s="24">
        <v>1973</v>
      </c>
      <c r="E22" s="18">
        <v>5.1113601010025711E-2</v>
      </c>
      <c r="F22" s="16"/>
      <c r="G22" s="20">
        <f t="shared" si="0"/>
        <v>1.0511136010100257</v>
      </c>
      <c r="H22" s="16"/>
      <c r="I22" s="18">
        <v>1.9694578211501002E-2</v>
      </c>
      <c r="J22" s="16"/>
      <c r="K22" s="20">
        <f t="shared" si="1"/>
        <v>1.019694578211501</v>
      </c>
      <c r="L22" s="16"/>
      <c r="M22" s="18">
        <v>2.7357107962873162E-3</v>
      </c>
      <c r="N22" s="16"/>
      <c r="O22" s="20">
        <f t="shared" si="2"/>
        <v>1.0027357107962873</v>
      </c>
      <c r="P22" s="96"/>
      <c r="Q22" s="101">
        <v>-0.14530698352156113</v>
      </c>
      <c r="R22" s="96"/>
      <c r="S22" s="103">
        <f t="shared" si="3"/>
        <v>0.85469301647843887</v>
      </c>
      <c r="T22" s="96"/>
      <c r="U22" s="101">
        <v>-0.14044974362608209</v>
      </c>
      <c r="V22" s="96"/>
      <c r="W22" s="103">
        <f t="shared" si="8"/>
        <v>0.85955025637391791</v>
      </c>
      <c r="X22" s="198"/>
      <c r="Y22" s="202">
        <f t="shared" si="7"/>
        <v>-0.13144974362608208</v>
      </c>
      <c r="Z22" s="201"/>
      <c r="AA22" s="103">
        <f t="shared" si="6"/>
        <v>0.86855025637391792</v>
      </c>
      <c r="AB22" s="96"/>
      <c r="AC22" s="18">
        <v>24.5</v>
      </c>
      <c r="AD22" s="19"/>
      <c r="AE22" s="16">
        <f t="shared" si="4"/>
        <v>9.375E-2</v>
      </c>
      <c r="AF22" s="19"/>
      <c r="AG22" s="20">
        <f t="shared" si="5"/>
        <v>1.09375</v>
      </c>
    </row>
    <row r="23" spans="3:33" x14ac:dyDescent="0.2">
      <c r="C23" s="24">
        <v>1974</v>
      </c>
      <c r="E23" s="18">
        <v>7.8499420199613201E-2</v>
      </c>
      <c r="F23" s="16"/>
      <c r="G23" s="20">
        <f t="shared" si="0"/>
        <v>1.0784994201996132</v>
      </c>
      <c r="H23" s="16"/>
      <c r="I23" s="18">
        <v>-4.5288077056573228E-2</v>
      </c>
      <c r="J23" s="16"/>
      <c r="K23" s="20">
        <f t="shared" si="1"/>
        <v>0.95471192294342677</v>
      </c>
      <c r="L23" s="16"/>
      <c r="M23" s="18">
        <v>-0.25927116827438368</v>
      </c>
      <c r="N23" s="16"/>
      <c r="O23" s="20">
        <f t="shared" si="2"/>
        <v>0.74072883172561632</v>
      </c>
      <c r="P23" s="96"/>
      <c r="Q23" s="101">
        <v>-0.27199836473132877</v>
      </c>
      <c r="R23" s="96"/>
      <c r="S23" s="103">
        <f t="shared" si="3"/>
        <v>0.72800163526867123</v>
      </c>
      <c r="T23" s="96"/>
      <c r="U23" s="101">
        <v>-0.22623238428269921</v>
      </c>
      <c r="V23" s="96"/>
      <c r="W23" s="103">
        <f t="shared" si="8"/>
        <v>0.77376761571730079</v>
      </c>
      <c r="X23" s="198"/>
      <c r="Y23" s="202">
        <f t="shared" si="7"/>
        <v>-0.2172323842826992</v>
      </c>
      <c r="Z23" s="201"/>
      <c r="AA23" s="103">
        <f t="shared" si="6"/>
        <v>0.7827676157173008</v>
      </c>
      <c r="AB23" s="96"/>
      <c r="AC23" s="18">
        <v>27.6</v>
      </c>
      <c r="AD23" s="19"/>
      <c r="AE23" s="16">
        <f t="shared" si="4"/>
        <v>0.12653061224489792</v>
      </c>
      <c r="AF23" s="19"/>
      <c r="AG23" s="20">
        <f t="shared" si="5"/>
        <v>1.1265306122448979</v>
      </c>
    </row>
    <row r="24" spans="3:33" x14ac:dyDescent="0.2">
      <c r="C24" s="24">
        <v>1975</v>
      </c>
      <c r="E24" s="18">
        <v>7.4074049251025009E-2</v>
      </c>
      <c r="F24" s="16"/>
      <c r="G24" s="20">
        <f t="shared" si="0"/>
        <v>1.074074049251025</v>
      </c>
      <c r="H24" s="16"/>
      <c r="I24" s="18">
        <v>8.0223194133982378E-2</v>
      </c>
      <c r="J24" s="16"/>
      <c r="K24" s="20">
        <f t="shared" si="1"/>
        <v>1.0802231941339824</v>
      </c>
      <c r="L24" s="16"/>
      <c r="M24" s="18">
        <v>0.18483050735980844</v>
      </c>
      <c r="N24" s="16"/>
      <c r="O24" s="20">
        <f t="shared" si="2"/>
        <v>1.1848305073598084</v>
      </c>
      <c r="P24" s="96"/>
      <c r="Q24" s="101">
        <v>0.40760024525189764</v>
      </c>
      <c r="R24" s="96"/>
      <c r="S24" s="103">
        <f t="shared" si="3"/>
        <v>1.4076002452518976</v>
      </c>
      <c r="T24" s="96"/>
      <c r="U24" s="101">
        <v>0.40668133527510331</v>
      </c>
      <c r="V24" s="96"/>
      <c r="W24" s="103">
        <f t="shared" si="8"/>
        <v>1.4066813352751033</v>
      </c>
      <c r="X24" s="198"/>
      <c r="Y24" s="202">
        <f t="shared" si="7"/>
        <v>0.41568133527510331</v>
      </c>
      <c r="Z24" s="201"/>
      <c r="AA24" s="103">
        <f t="shared" si="6"/>
        <v>1.4156813352751034</v>
      </c>
      <c r="AB24" s="96"/>
      <c r="AC24" s="18">
        <v>30.2</v>
      </c>
      <c r="AD24" s="19"/>
      <c r="AE24" s="16">
        <f t="shared" si="4"/>
        <v>9.4202898550724612E-2</v>
      </c>
      <c r="AF24" s="19"/>
      <c r="AG24" s="20">
        <f t="shared" si="5"/>
        <v>1.0942028985507246</v>
      </c>
    </row>
    <row r="25" spans="3:33" x14ac:dyDescent="0.2">
      <c r="C25" s="24">
        <v>1976</v>
      </c>
      <c r="E25" s="18">
        <v>9.2653683668943776E-2</v>
      </c>
      <c r="F25" s="16"/>
      <c r="G25" s="20">
        <f t="shared" si="0"/>
        <v>1.0926536836689438</v>
      </c>
      <c r="H25" s="16"/>
      <c r="I25" s="18">
        <v>0.23635782794665072</v>
      </c>
      <c r="J25" s="16"/>
      <c r="K25" s="20">
        <f t="shared" si="1"/>
        <v>1.2363578279466507</v>
      </c>
      <c r="L25" s="16"/>
      <c r="M25" s="18">
        <v>0.11021183053557149</v>
      </c>
      <c r="N25" s="16"/>
      <c r="O25" s="20">
        <f t="shared" si="2"/>
        <v>1.1102118305355715</v>
      </c>
      <c r="P25" s="96"/>
      <c r="Q25" s="101">
        <v>0.24184327345481349</v>
      </c>
      <c r="R25" s="96"/>
      <c r="S25" s="103">
        <f t="shared" si="3"/>
        <v>1.2418432734548135</v>
      </c>
      <c r="T25" s="96"/>
      <c r="U25" s="101">
        <v>3.1474906417302106E-2</v>
      </c>
      <c r="V25" s="96"/>
      <c r="W25" s="103">
        <f t="shared" si="8"/>
        <v>1.0314749064173021</v>
      </c>
      <c r="X25" s="198"/>
      <c r="Y25" s="202">
        <f t="shared" si="7"/>
        <v>4.0474906417302108E-2</v>
      </c>
      <c r="Z25" s="201"/>
      <c r="AA25" s="103">
        <f t="shared" si="6"/>
        <v>1.040474906417302</v>
      </c>
      <c r="AB25" s="96"/>
      <c r="AC25" s="18">
        <v>31.9</v>
      </c>
      <c r="AD25" s="19"/>
      <c r="AE25" s="16">
        <f t="shared" si="4"/>
        <v>5.6291390728476776E-2</v>
      </c>
      <c r="AF25" s="19"/>
      <c r="AG25" s="20">
        <f t="shared" si="5"/>
        <v>1.0562913907284768</v>
      </c>
    </row>
    <row r="26" spans="3:33" x14ac:dyDescent="0.2">
      <c r="C26" s="24">
        <v>1977</v>
      </c>
      <c r="E26" s="18">
        <v>7.6564243140772259E-2</v>
      </c>
      <c r="F26" s="16"/>
      <c r="G26" s="20">
        <f t="shared" si="0"/>
        <v>1.0765642431407723</v>
      </c>
      <c r="H26" s="16"/>
      <c r="I26" s="18">
        <v>9.0362994428085708E-2</v>
      </c>
      <c r="J26" s="16"/>
      <c r="K26" s="20">
        <f t="shared" si="1"/>
        <v>1.0903629944280857</v>
      </c>
      <c r="L26" s="16"/>
      <c r="M26" s="18">
        <v>0.10711107111071105</v>
      </c>
      <c r="N26" s="16"/>
      <c r="O26" s="20">
        <f t="shared" si="2"/>
        <v>1.1071110711107111</v>
      </c>
      <c r="P26" s="96"/>
      <c r="Q26" s="101">
        <v>-2.5273411606085983E-3</v>
      </c>
      <c r="R26" s="96"/>
      <c r="S26" s="103">
        <f t="shared" si="3"/>
        <v>0.9974726588393914</v>
      </c>
      <c r="T26" s="96"/>
      <c r="U26" s="101">
        <v>0.29354417191688698</v>
      </c>
      <c r="V26" s="96"/>
      <c r="W26" s="103">
        <f t="shared" si="8"/>
        <v>1.293544171916887</v>
      </c>
      <c r="X26" s="198"/>
      <c r="Y26" s="202">
        <f t="shared" si="7"/>
        <v>0.30254417191688698</v>
      </c>
      <c r="Z26" s="201"/>
      <c r="AA26" s="103">
        <f t="shared" si="6"/>
        <v>1.3025441719168871</v>
      </c>
      <c r="AB26" s="96"/>
      <c r="AC26" s="18">
        <v>34.9</v>
      </c>
      <c r="AD26" s="19"/>
      <c r="AE26" s="16">
        <f t="shared" si="4"/>
        <v>9.404388714733547E-2</v>
      </c>
      <c r="AF26" s="19"/>
      <c r="AG26" s="20">
        <f t="shared" si="5"/>
        <v>1.0940438871473355</v>
      </c>
    </row>
    <row r="27" spans="3:33" x14ac:dyDescent="0.2">
      <c r="C27" s="24">
        <v>1978</v>
      </c>
      <c r="E27" s="18">
        <v>8.3354590250302119E-2</v>
      </c>
      <c r="F27" s="16"/>
      <c r="G27" s="20">
        <f t="shared" si="0"/>
        <v>1.0833545902503021</v>
      </c>
      <c r="H27" s="16"/>
      <c r="I27" s="18">
        <v>4.0958060138924335E-2</v>
      </c>
      <c r="J27" s="16"/>
      <c r="K27" s="20">
        <f t="shared" si="1"/>
        <v>1.0409580601389243</v>
      </c>
      <c r="L27" s="16"/>
      <c r="M27" s="18">
        <v>0.29717279378556594</v>
      </c>
      <c r="N27" s="16"/>
      <c r="O27" s="20">
        <f t="shared" si="2"/>
        <v>1.2971727937855659</v>
      </c>
      <c r="P27" s="96"/>
      <c r="Q27" s="101">
        <v>0.1441288744116298</v>
      </c>
      <c r="R27" s="96"/>
      <c r="S27" s="103">
        <f t="shared" si="3"/>
        <v>1.1441288744116298</v>
      </c>
      <c r="T27" s="96"/>
      <c r="U27" s="101">
        <v>0.45320206242428673</v>
      </c>
      <c r="V27" s="96"/>
      <c r="W27" s="103">
        <f t="shared" si="8"/>
        <v>1.4532020624242867</v>
      </c>
      <c r="X27" s="198"/>
      <c r="Y27" s="202">
        <f t="shared" si="7"/>
        <v>0.46220206242428674</v>
      </c>
      <c r="Z27" s="201"/>
      <c r="AA27" s="103">
        <f t="shared" si="6"/>
        <v>1.4622020624242866</v>
      </c>
      <c r="AB27" s="96"/>
      <c r="AC27" s="18">
        <v>37.9</v>
      </c>
      <c r="AD27" s="19"/>
      <c r="AE27" s="16">
        <f t="shared" si="4"/>
        <v>8.5959885386819535E-2</v>
      </c>
      <c r="AF27" s="19"/>
      <c r="AG27" s="20">
        <f t="shared" si="5"/>
        <v>1.0859598853868195</v>
      </c>
    </row>
    <row r="28" spans="3:33" x14ac:dyDescent="0.2">
      <c r="C28" s="24">
        <v>1979</v>
      </c>
      <c r="E28" s="18">
        <v>0.11411760970660723</v>
      </c>
      <c r="F28" s="16"/>
      <c r="G28" s="20">
        <f t="shared" si="0"/>
        <v>1.1141176097066072</v>
      </c>
      <c r="H28" s="16"/>
      <c r="I28" s="18">
        <v>-2.8301883493804358E-2</v>
      </c>
      <c r="J28" s="16"/>
      <c r="K28" s="20">
        <f t="shared" si="1"/>
        <v>0.97169811650619564</v>
      </c>
      <c r="L28" s="16"/>
      <c r="M28" s="18">
        <v>0.44767077501566743</v>
      </c>
      <c r="N28" s="16"/>
      <c r="O28" s="20">
        <f t="shared" si="2"/>
        <v>1.4476707750156674</v>
      </c>
      <c r="P28" s="96"/>
      <c r="Q28" s="101">
        <v>0.17245910063626943</v>
      </c>
      <c r="R28" s="96"/>
      <c r="S28" s="103">
        <f t="shared" si="3"/>
        <v>1.1724591006362695</v>
      </c>
      <c r="T28" s="96"/>
      <c r="U28" s="101">
        <v>4.7148862162509575E-2</v>
      </c>
      <c r="V28" s="96"/>
      <c r="W28" s="103">
        <f t="shared" si="8"/>
        <v>1.0471488621625096</v>
      </c>
      <c r="X28" s="198"/>
      <c r="Y28" s="202">
        <f t="shared" si="7"/>
        <v>5.6148862162509576E-2</v>
      </c>
      <c r="Z28" s="201"/>
      <c r="AA28" s="103">
        <f t="shared" si="6"/>
        <v>1.0561488621625095</v>
      </c>
      <c r="AB28" s="96"/>
      <c r="AC28" s="18">
        <v>41.6</v>
      </c>
      <c r="AD28" s="19"/>
      <c r="AE28" s="16">
        <f t="shared" si="4"/>
        <v>9.7625329815303585E-2</v>
      </c>
      <c r="AF28" s="19"/>
      <c r="AG28" s="20">
        <f t="shared" si="5"/>
        <v>1.0976253298153036</v>
      </c>
    </row>
    <row r="29" spans="3:33" x14ac:dyDescent="0.2">
      <c r="C29" s="24">
        <v>1980</v>
      </c>
      <c r="E29" s="18">
        <v>0.14973599641511104</v>
      </c>
      <c r="F29" s="16"/>
      <c r="G29" s="20">
        <f t="shared" si="0"/>
        <v>1.149735996415111</v>
      </c>
      <c r="H29" s="16"/>
      <c r="I29" s="18">
        <v>6.5718951089772881E-2</v>
      </c>
      <c r="J29" s="16"/>
      <c r="K29" s="20">
        <f t="shared" si="1"/>
        <v>1.0657189510897729</v>
      </c>
      <c r="L29" s="16"/>
      <c r="M29" s="18">
        <v>0.30134680134680125</v>
      </c>
      <c r="N29" s="16"/>
      <c r="O29" s="20">
        <f t="shared" si="2"/>
        <v>1.3013468013468013</v>
      </c>
      <c r="P29" s="96"/>
      <c r="Q29" s="101">
        <v>0.35385032015813955</v>
      </c>
      <c r="R29" s="96"/>
      <c r="S29" s="103">
        <f t="shared" si="3"/>
        <v>1.3538503201581396</v>
      </c>
      <c r="T29" s="96"/>
      <c r="U29" s="101">
        <v>0.27208172284862364</v>
      </c>
      <c r="V29" s="96"/>
      <c r="W29" s="103">
        <f t="shared" si="8"/>
        <v>1.2720817228486236</v>
      </c>
      <c r="X29" s="198"/>
      <c r="Y29" s="202">
        <f t="shared" si="7"/>
        <v>0.28108172284862365</v>
      </c>
      <c r="Z29" s="201"/>
      <c r="AA29" s="103">
        <f t="shared" si="6"/>
        <v>1.2810817228486235</v>
      </c>
      <c r="AB29" s="96"/>
      <c r="AC29" s="18">
        <v>46.2</v>
      </c>
      <c r="AD29" s="19"/>
      <c r="AE29" s="16">
        <f t="shared" si="4"/>
        <v>0.11057692307692313</v>
      </c>
      <c r="AF29" s="19"/>
      <c r="AG29" s="20">
        <f t="shared" si="5"/>
        <v>1.1105769230769231</v>
      </c>
    </row>
    <row r="30" spans="3:33" x14ac:dyDescent="0.2">
      <c r="C30" s="24">
        <v>1981</v>
      </c>
      <c r="E30" s="18">
        <v>0.18405586669942653</v>
      </c>
      <c r="F30" s="16"/>
      <c r="G30" s="20">
        <f t="shared" si="0"/>
        <v>1.1840558666994265</v>
      </c>
      <c r="H30" s="16"/>
      <c r="I30" s="18">
        <v>4.1985623338299582E-2</v>
      </c>
      <c r="J30" s="16"/>
      <c r="K30" s="20">
        <f t="shared" si="1"/>
        <v>1.0419856233382996</v>
      </c>
      <c r="L30" s="16"/>
      <c r="M30" s="18">
        <v>-0.10245795601552388</v>
      </c>
      <c r="N30" s="16"/>
      <c r="O30" s="20">
        <f t="shared" si="2"/>
        <v>0.89754204398447612</v>
      </c>
      <c r="P30" s="96"/>
      <c r="Q30" s="101">
        <v>-5.9100249350891525E-2</v>
      </c>
      <c r="R30" s="96"/>
      <c r="S30" s="103">
        <f t="shared" si="3"/>
        <v>0.94089975064910847</v>
      </c>
      <c r="T30" s="96"/>
      <c r="U30" s="101">
        <v>-1.4737141506235951E-2</v>
      </c>
      <c r="V30" s="96"/>
      <c r="W30" s="103">
        <f t="shared" si="8"/>
        <v>0.98526285849376405</v>
      </c>
      <c r="X30" s="198"/>
      <c r="Y30" s="202">
        <f t="shared" si="7"/>
        <v>-5.7371415062359519E-3</v>
      </c>
      <c r="Z30" s="201"/>
      <c r="AA30" s="103">
        <f t="shared" si="6"/>
        <v>0.99426285849376406</v>
      </c>
      <c r="AB30" s="96"/>
      <c r="AC30" s="18">
        <v>51.8</v>
      </c>
      <c r="AD30" s="19"/>
      <c r="AE30" s="16">
        <f t="shared" si="4"/>
        <v>0.1212121212121211</v>
      </c>
      <c r="AF30" s="19"/>
      <c r="AG30" s="20">
        <f t="shared" si="5"/>
        <v>1.1212121212121211</v>
      </c>
    </row>
    <row r="31" spans="3:33" x14ac:dyDescent="0.2">
      <c r="C31" s="24">
        <v>1982</v>
      </c>
      <c r="E31" s="18">
        <v>0.15420417868311742</v>
      </c>
      <c r="F31" s="16"/>
      <c r="G31" s="20">
        <f t="shared" si="0"/>
        <v>1.1542041786831174</v>
      </c>
      <c r="H31" s="16"/>
      <c r="I31" s="18">
        <v>0.35362011604410948</v>
      </c>
      <c r="J31" s="16"/>
      <c r="K31" s="20">
        <f t="shared" si="1"/>
        <v>1.3536201160441095</v>
      </c>
      <c r="L31" s="16"/>
      <c r="M31" s="18">
        <v>5.538854342544175E-2</v>
      </c>
      <c r="N31" s="16"/>
      <c r="O31" s="20">
        <f t="shared" si="2"/>
        <v>1.0553885434254417</v>
      </c>
      <c r="P31" s="96"/>
      <c r="Q31" s="101">
        <v>0.26930039274349826</v>
      </c>
      <c r="R31" s="96"/>
      <c r="S31" s="103">
        <f t="shared" si="3"/>
        <v>1.2693003927434983</v>
      </c>
      <c r="T31" s="96"/>
      <c r="U31" s="101">
        <v>2.5403211790983926E-2</v>
      </c>
      <c r="V31" s="96"/>
      <c r="W31" s="103">
        <f t="shared" si="8"/>
        <v>1.0254032117909839</v>
      </c>
      <c r="X31" s="198"/>
      <c r="Y31" s="202">
        <f t="shared" si="7"/>
        <v>3.4403211790983927E-2</v>
      </c>
      <c r="Z31" s="201"/>
      <c r="AA31" s="103">
        <f t="shared" si="6"/>
        <v>1.0344032117909838</v>
      </c>
      <c r="AB31" s="96"/>
      <c r="AC31" s="18">
        <v>56.6</v>
      </c>
      <c r="AD31" s="19"/>
      <c r="AE31" s="16">
        <f t="shared" si="4"/>
        <v>9.2664092664092701E-2</v>
      </c>
      <c r="AF31" s="19"/>
      <c r="AG31" s="20">
        <f t="shared" si="5"/>
        <v>1.0926640926640927</v>
      </c>
    </row>
    <row r="32" spans="3:33" x14ac:dyDescent="0.2">
      <c r="C32" s="24">
        <v>1983</v>
      </c>
      <c r="E32" s="18">
        <v>9.6236506908284225E-2</v>
      </c>
      <c r="F32" s="16"/>
      <c r="G32" s="20">
        <f t="shared" si="0"/>
        <v>1.0962365069082842</v>
      </c>
      <c r="H32" s="16"/>
      <c r="I32" s="18">
        <v>0.11534888053463721</v>
      </c>
      <c r="J32" s="16"/>
      <c r="K32" s="20">
        <f t="shared" si="1"/>
        <v>1.1153488805346372</v>
      </c>
      <c r="L32" s="16"/>
      <c r="M32" s="18">
        <v>0.3548852817231154</v>
      </c>
      <c r="N32" s="16"/>
      <c r="O32" s="20">
        <f t="shared" si="2"/>
        <v>1.3548852817231154</v>
      </c>
      <c r="P32" s="96"/>
      <c r="Q32" s="101">
        <v>0.23264746193251518</v>
      </c>
      <c r="R32" s="96"/>
      <c r="S32" s="103">
        <f t="shared" si="3"/>
        <v>1.2326474619325152</v>
      </c>
      <c r="T32" s="96"/>
      <c r="U32" s="101">
        <v>0.26113976065424382</v>
      </c>
      <c r="V32" s="96"/>
      <c r="W32" s="103">
        <f t="shared" si="8"/>
        <v>1.2611397606542438</v>
      </c>
      <c r="X32" s="198"/>
      <c r="Y32" s="202">
        <f t="shared" si="7"/>
        <v>0.27013976065424383</v>
      </c>
      <c r="Z32" s="201"/>
      <c r="AA32" s="103">
        <f t="shared" si="6"/>
        <v>1.2701397606542439</v>
      </c>
      <c r="AB32" s="96"/>
      <c r="AC32" s="18">
        <v>59.2</v>
      </c>
      <c r="AD32" s="19"/>
      <c r="AE32" s="16">
        <f t="shared" si="4"/>
        <v>4.5936395759717419E-2</v>
      </c>
      <c r="AF32" s="19"/>
      <c r="AG32" s="20">
        <f t="shared" si="5"/>
        <v>1.0459363957597174</v>
      </c>
    </row>
    <row r="33" spans="3:33" x14ac:dyDescent="0.2">
      <c r="C33" s="24">
        <v>1984</v>
      </c>
      <c r="E33" s="18">
        <v>0.11586567791969804</v>
      </c>
      <c r="F33" s="16"/>
      <c r="G33" s="20">
        <f t="shared" si="0"/>
        <v>1.115865677919698</v>
      </c>
      <c r="H33" s="16"/>
      <c r="I33" s="18">
        <v>0.14664992413054012</v>
      </c>
      <c r="J33" s="16"/>
      <c r="K33" s="20">
        <f t="shared" si="1"/>
        <v>1.1466499241305401</v>
      </c>
      <c r="L33" s="16"/>
      <c r="M33" s="18">
        <v>-2.393226391728831E-2</v>
      </c>
      <c r="N33" s="16"/>
      <c r="O33" s="20">
        <f t="shared" si="2"/>
        <v>0.97606773608271169</v>
      </c>
      <c r="P33" s="96"/>
      <c r="Q33" s="101">
        <v>0.12373924530012337</v>
      </c>
      <c r="R33" s="96"/>
      <c r="S33" s="103">
        <f t="shared" si="3"/>
        <v>1.1237392453001234</v>
      </c>
      <c r="T33" s="96"/>
      <c r="U33" s="101">
        <v>0.14563524128028549</v>
      </c>
      <c r="V33" s="96"/>
      <c r="W33" s="103">
        <f t="shared" si="8"/>
        <v>1.1456352412802855</v>
      </c>
      <c r="X33" s="198"/>
      <c r="Y33" s="202">
        <f t="shared" si="7"/>
        <v>0.1546352412802855</v>
      </c>
      <c r="Z33" s="201"/>
      <c r="AA33" s="103">
        <f t="shared" si="6"/>
        <v>1.1546352412802854</v>
      </c>
      <c r="AB33" s="96"/>
      <c r="AC33" s="18">
        <v>61.4</v>
      </c>
      <c r="AD33" s="19"/>
      <c r="AE33" s="16">
        <f t="shared" si="4"/>
        <v>3.716216216216206E-2</v>
      </c>
      <c r="AF33" s="19"/>
      <c r="AG33" s="20">
        <f t="shared" si="5"/>
        <v>1.0371621621621621</v>
      </c>
    </row>
    <row r="34" spans="3:33" x14ac:dyDescent="0.2">
      <c r="C34" s="24">
        <v>1985</v>
      </c>
      <c r="E34" s="18">
        <v>9.8780328271374174E-2</v>
      </c>
      <c r="F34" s="16"/>
      <c r="G34" s="20">
        <f t="shared" si="0"/>
        <v>1.0987803282713742</v>
      </c>
      <c r="H34" s="16"/>
      <c r="I34" s="18">
        <v>0.21226819619729942</v>
      </c>
      <c r="J34" s="16"/>
      <c r="K34" s="20">
        <f t="shared" si="1"/>
        <v>1.2122681961972994</v>
      </c>
      <c r="L34" s="16"/>
      <c r="M34" s="18">
        <v>0.25067272512687366</v>
      </c>
      <c r="N34" s="16"/>
      <c r="O34" s="20">
        <f t="shared" si="2"/>
        <v>1.2506727251268737</v>
      </c>
      <c r="P34" s="96"/>
      <c r="Q34" s="101">
        <v>0.39403262025465713</v>
      </c>
      <c r="R34" s="96"/>
      <c r="S34" s="103">
        <f t="shared" si="3"/>
        <v>1.3940326202546571</v>
      </c>
      <c r="T34" s="96"/>
      <c r="U34" s="101">
        <v>0.65857637520333268</v>
      </c>
      <c r="V34" s="96"/>
      <c r="W34" s="103">
        <f t="shared" si="8"/>
        <v>1.6585763752033327</v>
      </c>
      <c r="X34" s="198"/>
      <c r="Y34" s="202">
        <f t="shared" si="7"/>
        <v>0.66757637520333268</v>
      </c>
      <c r="Z34" s="201"/>
      <c r="AA34" s="103">
        <f t="shared" si="6"/>
        <v>1.6675763752033328</v>
      </c>
      <c r="AB34" s="96"/>
      <c r="AC34" s="18">
        <v>64.099999999999994</v>
      </c>
      <c r="AD34" s="19"/>
      <c r="AE34" s="16">
        <f t="shared" si="4"/>
        <v>4.3973941368078195E-2</v>
      </c>
      <c r="AF34" s="19"/>
      <c r="AG34" s="20">
        <f t="shared" si="5"/>
        <v>1.0439739413680782</v>
      </c>
    </row>
    <row r="35" spans="3:33" x14ac:dyDescent="0.2">
      <c r="C35" s="24">
        <v>1986</v>
      </c>
      <c r="E35" s="18">
        <v>9.330001606656424E-2</v>
      </c>
      <c r="F35" s="16"/>
      <c r="G35" s="20">
        <f t="shared" si="0"/>
        <v>1.0933000160665642</v>
      </c>
      <c r="H35" s="16"/>
      <c r="I35" s="18">
        <v>0.14699997236914819</v>
      </c>
      <c r="J35" s="16"/>
      <c r="K35" s="20">
        <f t="shared" si="1"/>
        <v>1.1469999723691482</v>
      </c>
      <c r="L35" s="16"/>
      <c r="M35" s="18">
        <v>8.95399147868019E-2</v>
      </c>
      <c r="N35" s="16"/>
      <c r="O35" s="20">
        <f t="shared" si="2"/>
        <v>1.0895399147868019</v>
      </c>
      <c r="P35" s="96"/>
      <c r="Q35" s="101">
        <v>0.17626056907277921</v>
      </c>
      <c r="R35" s="96"/>
      <c r="S35" s="103">
        <f t="shared" si="3"/>
        <v>1.1762605690727792</v>
      </c>
      <c r="T35" s="96"/>
      <c r="U35" s="101">
        <v>0.67911532332504909</v>
      </c>
      <c r="V35" s="96"/>
      <c r="W35" s="103">
        <f t="shared" si="8"/>
        <v>1.6791153233250491</v>
      </c>
      <c r="X35" s="198"/>
      <c r="Y35" s="202">
        <f t="shared" si="7"/>
        <v>0.6881153233250491</v>
      </c>
      <c r="Z35" s="201"/>
      <c r="AA35" s="103">
        <f t="shared" si="6"/>
        <v>1.6881153233250492</v>
      </c>
      <c r="AB35" s="96"/>
      <c r="AC35" s="18">
        <v>66.8</v>
      </c>
      <c r="AD35" s="19"/>
      <c r="AE35" s="16">
        <f t="shared" si="4"/>
        <v>4.2121684867394649E-2</v>
      </c>
      <c r="AF35" s="19"/>
      <c r="AG35" s="20">
        <f t="shared" si="5"/>
        <v>1.0421216848673946</v>
      </c>
    </row>
    <row r="36" spans="3:33" x14ac:dyDescent="0.2">
      <c r="C36" s="24">
        <v>1987</v>
      </c>
      <c r="E36" s="18">
        <v>8.4789139515897505E-2</v>
      </c>
      <c r="F36" s="16"/>
      <c r="G36" s="20">
        <f t="shared" si="0"/>
        <v>1.0847891395158975</v>
      </c>
      <c r="H36" s="16"/>
      <c r="I36" s="18">
        <v>4.0366222977775923E-2</v>
      </c>
      <c r="J36" s="16"/>
      <c r="K36" s="20">
        <f t="shared" si="1"/>
        <v>1.0403662229777759</v>
      </c>
      <c r="L36" s="16"/>
      <c r="M36" s="18">
        <v>5.8787612383417676E-2</v>
      </c>
      <c r="N36" s="16"/>
      <c r="O36" s="20">
        <f t="shared" si="2"/>
        <v>1.0587876123834177</v>
      </c>
      <c r="P36" s="96"/>
      <c r="Q36" s="101">
        <v>-4.0178238399823929E-3</v>
      </c>
      <c r="R36" s="96"/>
      <c r="S36" s="103">
        <f t="shared" si="3"/>
        <v>0.99598217616001761</v>
      </c>
      <c r="T36" s="96"/>
      <c r="U36" s="101">
        <v>0.17685187234278699</v>
      </c>
      <c r="V36" s="96"/>
      <c r="W36" s="103">
        <f t="shared" si="8"/>
        <v>1.176851872342787</v>
      </c>
      <c r="X36" s="198"/>
      <c r="Y36" s="202">
        <f t="shared" si="7"/>
        <v>0.18585187234278699</v>
      </c>
      <c r="Z36" s="201"/>
      <c r="AA36" s="103">
        <f t="shared" si="6"/>
        <v>1.1858518723427869</v>
      </c>
      <c r="AB36" s="96"/>
      <c r="AC36" s="18">
        <v>69.599999999999994</v>
      </c>
      <c r="AD36" s="19"/>
      <c r="AE36" s="16">
        <f t="shared" si="4"/>
        <v>4.1916167664670656E-2</v>
      </c>
      <c r="AF36" s="19"/>
      <c r="AG36" s="20">
        <f t="shared" si="5"/>
        <v>1.0419161676646707</v>
      </c>
    </row>
    <row r="37" spans="3:33" x14ac:dyDescent="0.2">
      <c r="C37" s="24">
        <v>1988</v>
      </c>
      <c r="E37" s="18">
        <v>9.4097844995248536E-2</v>
      </c>
      <c r="F37" s="16"/>
      <c r="G37" s="20">
        <f t="shared" si="0"/>
        <v>1.0940978449952485</v>
      </c>
      <c r="H37" s="16"/>
      <c r="I37" s="18">
        <v>9.7879759391345411E-2</v>
      </c>
      <c r="J37" s="16"/>
      <c r="K37" s="20">
        <f t="shared" si="1"/>
        <v>1.0978797593913454</v>
      </c>
      <c r="L37" s="16"/>
      <c r="M37" s="18">
        <v>0.11081484729422719</v>
      </c>
      <c r="N37" s="16"/>
      <c r="O37" s="20">
        <f t="shared" si="2"/>
        <v>1.1108148472942272</v>
      </c>
      <c r="P37" s="96"/>
      <c r="Q37" s="101">
        <v>6.4354449225332511E-2</v>
      </c>
      <c r="R37" s="96"/>
      <c r="S37" s="103">
        <f t="shared" si="3"/>
        <v>1.0643544492253325</v>
      </c>
      <c r="T37" s="96"/>
      <c r="U37" s="101">
        <v>0.1765920363283886</v>
      </c>
      <c r="V37" s="96"/>
      <c r="W37" s="103">
        <f t="shared" si="8"/>
        <v>1.1765920363283886</v>
      </c>
      <c r="X37" s="198"/>
      <c r="Y37" s="202">
        <f t="shared" si="7"/>
        <v>0.18559203632838861</v>
      </c>
      <c r="Z37" s="201"/>
      <c r="AA37" s="103">
        <f t="shared" si="6"/>
        <v>1.1855920363283885</v>
      </c>
      <c r="AB37" s="96"/>
      <c r="AC37" s="18">
        <v>72.3</v>
      </c>
      <c r="AD37" s="19"/>
      <c r="AE37" s="16">
        <f t="shared" si="4"/>
        <v>3.8793103448275801E-2</v>
      </c>
      <c r="AF37" s="19"/>
      <c r="AG37" s="20">
        <f t="shared" si="5"/>
        <v>1.0387931034482758</v>
      </c>
    </row>
    <row r="38" spans="3:33" x14ac:dyDescent="0.2">
      <c r="C38" s="24">
        <v>1989</v>
      </c>
      <c r="E38" s="18">
        <v>0.12361286225093604</v>
      </c>
      <c r="F38" s="16"/>
      <c r="G38" s="20">
        <f t="shared" si="0"/>
        <v>1.123612862250936</v>
      </c>
      <c r="H38" s="16"/>
      <c r="I38" s="18">
        <v>0.12808181213335179</v>
      </c>
      <c r="J38" s="16"/>
      <c r="K38" s="20">
        <f t="shared" si="1"/>
        <v>1.1280818121333518</v>
      </c>
      <c r="L38" s="16"/>
      <c r="M38" s="18">
        <v>0.2137272378484627</v>
      </c>
      <c r="N38" s="16"/>
      <c r="O38" s="20">
        <f t="shared" si="2"/>
        <v>1.2137272378484627</v>
      </c>
      <c r="P38" s="96"/>
      <c r="Q38" s="101">
        <v>0.28083721763235436</v>
      </c>
      <c r="R38" s="96"/>
      <c r="S38" s="103">
        <f t="shared" si="3"/>
        <v>1.2808372176323544</v>
      </c>
      <c r="T38" s="96"/>
      <c r="U38" s="101">
        <v>7.7667512210993106E-2</v>
      </c>
      <c r="V38" s="96"/>
      <c r="W38" s="103">
        <f t="shared" si="8"/>
        <v>1.0776675122109931</v>
      </c>
      <c r="X38" s="198"/>
      <c r="Y38" s="202">
        <f t="shared" si="7"/>
        <v>8.66675122109931E-2</v>
      </c>
      <c r="Z38" s="201"/>
      <c r="AA38" s="103">
        <f t="shared" si="6"/>
        <v>1.086667512210993</v>
      </c>
      <c r="AB38" s="96"/>
      <c r="AC38" s="18">
        <v>76.099999999999994</v>
      </c>
      <c r="AD38" s="19"/>
      <c r="AE38" s="16">
        <f t="shared" si="4"/>
        <v>5.2558782849239316E-2</v>
      </c>
      <c r="AF38" s="19"/>
      <c r="AG38" s="20">
        <f t="shared" si="5"/>
        <v>1.0525587828492393</v>
      </c>
    </row>
    <row r="39" spans="3:33" x14ac:dyDescent="0.2">
      <c r="C39" s="24">
        <v>1990</v>
      </c>
      <c r="E39" s="18">
        <v>0.13484226253417853</v>
      </c>
      <c r="F39" s="16"/>
      <c r="G39" s="20">
        <f t="shared" si="0"/>
        <v>1.1348422625341785</v>
      </c>
      <c r="H39" s="16"/>
      <c r="I39" s="18">
        <v>7.5377230537480688E-2</v>
      </c>
      <c r="J39" s="16"/>
      <c r="K39" s="20">
        <f t="shared" si="1"/>
        <v>1.0753772305374807</v>
      </c>
      <c r="L39" s="16"/>
      <c r="M39" s="18">
        <v>-0.14797992368303303</v>
      </c>
      <c r="N39" s="16"/>
      <c r="O39" s="20">
        <f t="shared" si="2"/>
        <v>0.85202007631696697</v>
      </c>
      <c r="P39" s="96"/>
      <c r="Q39" s="101">
        <v>-2.8965924315405567E-2</v>
      </c>
      <c r="R39" s="96"/>
      <c r="S39" s="103">
        <f t="shared" si="3"/>
        <v>0.97103407568459443</v>
      </c>
      <c r="T39" s="96"/>
      <c r="U39" s="101">
        <v>-0.23030981214414503</v>
      </c>
      <c r="V39" s="96"/>
      <c r="W39" s="103">
        <f t="shared" si="8"/>
        <v>0.76969018785585497</v>
      </c>
      <c r="X39" s="198"/>
      <c r="Y39" s="202">
        <f t="shared" si="7"/>
        <v>-0.22130981214414502</v>
      </c>
      <c r="Z39" s="201"/>
      <c r="AA39" s="103">
        <f t="shared" si="6"/>
        <v>0.77869018785585498</v>
      </c>
      <c r="AB39" s="96"/>
      <c r="AC39" s="18">
        <v>79.900000000000006</v>
      </c>
      <c r="AD39" s="19"/>
      <c r="AE39" s="16">
        <f t="shared" si="4"/>
        <v>4.9934296977661052E-2</v>
      </c>
      <c r="AF39" s="19"/>
      <c r="AG39" s="20">
        <f t="shared" si="5"/>
        <v>1.0499342969776611</v>
      </c>
    </row>
    <row r="40" spans="3:33" x14ac:dyDescent="0.2">
      <c r="C40" s="24">
        <v>1991</v>
      </c>
      <c r="E40" s="18">
        <v>9.8331854626155124E-2</v>
      </c>
      <c r="F40" s="16"/>
      <c r="G40" s="20">
        <f t="shared" si="0"/>
        <v>1.0983318546261551</v>
      </c>
      <c r="H40" s="16"/>
      <c r="I40" s="18">
        <v>0.22139901474010193</v>
      </c>
      <c r="J40" s="16"/>
      <c r="K40" s="20">
        <f t="shared" si="1"/>
        <v>1.2213990147401019</v>
      </c>
      <c r="L40" s="16"/>
      <c r="M40" s="18">
        <v>0.12015125294869922</v>
      </c>
      <c r="N40" s="16"/>
      <c r="O40" s="20">
        <f t="shared" si="2"/>
        <v>1.1201512529486992</v>
      </c>
      <c r="P40" s="96"/>
      <c r="Q40" s="101">
        <v>0.29923533607290498</v>
      </c>
      <c r="R40" s="96"/>
      <c r="S40" s="103">
        <f t="shared" si="3"/>
        <v>1.299235336072905</v>
      </c>
      <c r="T40" s="96"/>
      <c r="U40" s="101">
        <v>0.12029315209520042</v>
      </c>
      <c r="V40" s="96"/>
      <c r="W40" s="103">
        <f t="shared" si="8"/>
        <v>1.1202931520952004</v>
      </c>
      <c r="X40" s="198"/>
      <c r="Y40" s="202">
        <f t="shared" si="7"/>
        <v>0.12929315209520043</v>
      </c>
      <c r="Z40" s="201"/>
      <c r="AA40" s="103">
        <f t="shared" si="6"/>
        <v>1.1292931520952005</v>
      </c>
      <c r="AB40" s="96"/>
      <c r="AC40" s="18">
        <v>82.9</v>
      </c>
      <c r="AD40" s="19"/>
      <c r="AE40" s="16">
        <f t="shared" si="4"/>
        <v>3.7546933667083948E-2</v>
      </c>
      <c r="AF40" s="19"/>
      <c r="AG40" s="20">
        <f t="shared" si="5"/>
        <v>1.0375469336670839</v>
      </c>
    </row>
    <row r="41" spans="3:33" x14ac:dyDescent="0.2">
      <c r="C41" s="24">
        <v>1992</v>
      </c>
      <c r="E41" s="18">
        <v>7.0755062982055916E-2</v>
      </c>
      <c r="F41" s="16"/>
      <c r="G41" s="20">
        <f t="shared" si="0"/>
        <v>1.0707550629820559</v>
      </c>
      <c r="H41" s="16"/>
      <c r="I41" s="18">
        <v>9.846258120778062E-2</v>
      </c>
      <c r="J41" s="16"/>
      <c r="K41" s="20">
        <f t="shared" si="1"/>
        <v>1.0984625812077806</v>
      </c>
      <c r="L41" s="16"/>
      <c r="M41" s="18">
        <v>-1.4332559085550867E-2</v>
      </c>
      <c r="N41" s="16"/>
      <c r="O41" s="20">
        <f t="shared" si="2"/>
        <v>0.98566744091444913</v>
      </c>
      <c r="P41" s="96"/>
      <c r="Q41" s="101">
        <v>0.18912193883386941</v>
      </c>
      <c r="R41" s="96"/>
      <c r="S41" s="103">
        <f t="shared" si="3"/>
        <v>1.1891219388338694</v>
      </c>
      <c r="T41" s="96"/>
      <c r="U41" s="101">
        <v>-2.5995397562624922E-2</v>
      </c>
      <c r="V41" s="96"/>
      <c r="W41" s="103">
        <f t="shared" si="8"/>
        <v>0.97400460243737508</v>
      </c>
      <c r="X41" s="198"/>
      <c r="Y41" s="202">
        <f t="shared" si="7"/>
        <v>-1.6995397562624921E-2</v>
      </c>
      <c r="Z41" s="201"/>
      <c r="AA41" s="103">
        <f t="shared" si="6"/>
        <v>0.98300460243737509</v>
      </c>
      <c r="AB41" s="96"/>
      <c r="AC41" s="18">
        <v>84.7</v>
      </c>
      <c r="AD41" s="19"/>
      <c r="AE41" s="16">
        <f t="shared" si="4"/>
        <v>2.1712907117008351E-2</v>
      </c>
      <c r="AF41" s="19"/>
      <c r="AG41" s="20">
        <f t="shared" si="5"/>
        <v>1.0217129071170084</v>
      </c>
    </row>
    <row r="42" spans="3:33" x14ac:dyDescent="0.2">
      <c r="C42" s="24">
        <v>1993</v>
      </c>
      <c r="E42" s="18">
        <v>5.4956243599671772E-2</v>
      </c>
      <c r="F42" s="16"/>
      <c r="G42" s="20">
        <f t="shared" si="0"/>
        <v>1.0549562435996718</v>
      </c>
      <c r="H42" s="16"/>
      <c r="I42" s="18">
        <v>0.18131629978118546</v>
      </c>
      <c r="J42" s="16"/>
      <c r="K42" s="20">
        <f t="shared" si="1"/>
        <v>1.1813162997811855</v>
      </c>
      <c r="L42" s="16"/>
      <c r="M42" s="18">
        <v>0.32547544758112656</v>
      </c>
      <c r="N42" s="16"/>
      <c r="O42" s="20">
        <f t="shared" si="2"/>
        <v>1.3254754475811266</v>
      </c>
      <c r="P42" s="96"/>
      <c r="Q42" s="101">
        <v>0.1411952224399895</v>
      </c>
      <c r="R42" s="96"/>
      <c r="S42" s="103">
        <f t="shared" si="3"/>
        <v>1.1411952224399895</v>
      </c>
      <c r="T42" s="96"/>
      <c r="U42" s="101">
        <v>0.37825168504790407</v>
      </c>
      <c r="V42" s="96"/>
      <c r="W42" s="103">
        <f t="shared" si="8"/>
        <v>1.3782516850479041</v>
      </c>
      <c r="X42" s="198"/>
      <c r="Y42" s="202">
        <f t="shared" si="7"/>
        <v>0.38725168504790408</v>
      </c>
      <c r="Z42" s="201"/>
      <c r="AA42" s="103">
        <f t="shared" si="6"/>
        <v>1.3872516850479042</v>
      </c>
      <c r="AB42" s="96"/>
      <c r="AC42" s="18">
        <v>86.1</v>
      </c>
      <c r="AD42" s="19"/>
      <c r="AE42" s="16">
        <f t="shared" si="4"/>
        <v>1.6528925619834656E-2</v>
      </c>
      <c r="AF42" s="19"/>
      <c r="AG42" s="20">
        <f t="shared" si="5"/>
        <v>1.0165289256198347</v>
      </c>
    </row>
    <row r="43" spans="3:33" x14ac:dyDescent="0.2">
      <c r="C43" s="24">
        <v>1994</v>
      </c>
      <c r="E43" s="18">
        <v>5.3565853314174738E-2</v>
      </c>
      <c r="F43" s="16"/>
      <c r="G43" s="20">
        <f t="shared" si="0"/>
        <v>1.0535658533141747</v>
      </c>
      <c r="H43" s="16"/>
      <c r="I43" s="18">
        <v>-4.3109744579941989E-2</v>
      </c>
      <c r="J43" s="16"/>
      <c r="K43" s="20">
        <f t="shared" si="1"/>
        <v>0.95689025542005801</v>
      </c>
      <c r="L43" s="16"/>
      <c r="M43" s="18">
        <v>-1.7638041483707401E-3</v>
      </c>
      <c r="N43" s="16"/>
      <c r="O43" s="20">
        <f t="shared" si="2"/>
        <v>0.99823619585162926</v>
      </c>
      <c r="P43" s="96"/>
      <c r="Q43" s="101">
        <v>7.3402641341827168E-2</v>
      </c>
      <c r="R43" s="96"/>
      <c r="S43" s="103">
        <f t="shared" si="3"/>
        <v>1.0734026413418272</v>
      </c>
      <c r="T43" s="96"/>
      <c r="U43" s="101">
        <v>0.14481632232588448</v>
      </c>
      <c r="V43" s="96"/>
      <c r="W43" s="103">
        <f t="shared" si="8"/>
        <v>1.1448163223258845</v>
      </c>
      <c r="X43" s="198"/>
      <c r="Y43" s="202">
        <f t="shared" si="7"/>
        <v>0.15381632232588449</v>
      </c>
      <c r="Z43" s="201"/>
      <c r="AA43" s="103">
        <f t="shared" si="6"/>
        <v>1.1538163223258846</v>
      </c>
      <c r="AB43" s="96"/>
      <c r="AC43" s="18">
        <v>86.3</v>
      </c>
      <c r="AD43" s="19"/>
      <c r="AE43" s="16">
        <f t="shared" si="4"/>
        <v>2.3228803716608404E-3</v>
      </c>
      <c r="AF43" s="19"/>
      <c r="AG43" s="20">
        <f t="shared" si="5"/>
        <v>1.0023228803716608</v>
      </c>
    </row>
    <row r="44" spans="3:33" x14ac:dyDescent="0.2">
      <c r="C44" s="24">
        <v>1995</v>
      </c>
      <c r="E44" s="18">
        <v>7.3909394472190915E-2</v>
      </c>
      <c r="F44" s="16"/>
      <c r="G44" s="20">
        <f t="shared" si="0"/>
        <v>1.0739093944721909</v>
      </c>
      <c r="H44" s="16"/>
      <c r="I44" s="18">
        <v>0.20666336813930686</v>
      </c>
      <c r="J44" s="16"/>
      <c r="K44" s="20">
        <f t="shared" si="1"/>
        <v>1.2066633681393069</v>
      </c>
      <c r="L44" s="16"/>
      <c r="M44" s="18">
        <v>0.14529399077666727</v>
      </c>
      <c r="N44" s="16"/>
      <c r="O44" s="20">
        <f t="shared" si="2"/>
        <v>1.1452939907766673</v>
      </c>
      <c r="P44" s="96"/>
      <c r="Q44" s="101">
        <v>0.33773965053007449</v>
      </c>
      <c r="R44" s="96"/>
      <c r="S44" s="103">
        <f t="shared" si="3"/>
        <v>1.3377396505300745</v>
      </c>
      <c r="T44" s="96"/>
      <c r="U44" s="101">
        <v>8.4669024463836173E-2</v>
      </c>
      <c r="V44" s="96"/>
      <c r="W44" s="103">
        <f t="shared" si="8"/>
        <v>1.0846690244638362</v>
      </c>
      <c r="X44" s="198"/>
      <c r="Y44" s="202">
        <f t="shared" si="7"/>
        <v>9.3669024463836167E-2</v>
      </c>
      <c r="Z44" s="201"/>
      <c r="AA44" s="103">
        <f t="shared" si="6"/>
        <v>1.0936690244638361</v>
      </c>
      <c r="AB44" s="96"/>
      <c r="AC44" s="18">
        <v>87.8</v>
      </c>
      <c r="AD44" s="19"/>
      <c r="AE44" s="16">
        <f t="shared" si="4"/>
        <v>1.7381228273464666E-2</v>
      </c>
      <c r="AF44" s="19"/>
      <c r="AG44" s="20">
        <f t="shared" si="5"/>
        <v>1.0173812282734647</v>
      </c>
    </row>
    <row r="45" spans="3:33" x14ac:dyDescent="0.2">
      <c r="C45" s="24">
        <v>1996</v>
      </c>
      <c r="E45" s="18">
        <v>5.0211242173742399E-2</v>
      </c>
      <c r="F45" s="16"/>
      <c r="G45" s="20">
        <f t="shared" si="0"/>
        <v>1.0502112421737424</v>
      </c>
      <c r="H45" s="16"/>
      <c r="I45" s="18">
        <v>0.12258019500144712</v>
      </c>
      <c r="J45" s="16"/>
      <c r="K45" s="20">
        <f t="shared" si="1"/>
        <v>1.1225801950014471</v>
      </c>
      <c r="L45" s="16"/>
      <c r="M45" s="18">
        <v>0.28346300291846926</v>
      </c>
      <c r="N45" s="16"/>
      <c r="O45" s="20">
        <f t="shared" si="2"/>
        <v>1.2834630029184693</v>
      </c>
      <c r="P45" s="96"/>
      <c r="Q45" s="101">
        <v>0.23574492501531608</v>
      </c>
      <c r="R45" s="96"/>
      <c r="S45" s="103">
        <f t="shared" si="3"/>
        <v>1.2357449250153161</v>
      </c>
      <c r="T45" s="96"/>
      <c r="U45" s="101">
        <v>6.8920902487878521E-2</v>
      </c>
      <c r="V45" s="96"/>
      <c r="W45" s="103">
        <f t="shared" si="8"/>
        <v>1.0689209024878785</v>
      </c>
      <c r="X45" s="198"/>
      <c r="Y45" s="202">
        <f t="shared" si="7"/>
        <v>7.7920902487878516E-2</v>
      </c>
      <c r="Z45" s="201"/>
      <c r="AA45" s="103">
        <f t="shared" si="6"/>
        <v>1.0779209024878784</v>
      </c>
      <c r="AB45" s="96"/>
      <c r="AC45" s="18">
        <v>89.7</v>
      </c>
      <c r="AD45" s="19"/>
      <c r="AE45" s="16">
        <f t="shared" si="4"/>
        <v>2.1640091116173155E-2</v>
      </c>
      <c r="AF45" s="19"/>
      <c r="AG45" s="20">
        <f t="shared" si="5"/>
        <v>1.0216400911161732</v>
      </c>
    </row>
    <row r="46" spans="3:33" x14ac:dyDescent="0.2">
      <c r="C46" s="24">
        <v>1997</v>
      </c>
      <c r="E46" s="18">
        <v>3.1769398603203047E-2</v>
      </c>
      <c r="F46" s="16"/>
      <c r="G46" s="20">
        <f t="shared" si="0"/>
        <v>1.031769398603203</v>
      </c>
      <c r="H46" s="16"/>
      <c r="I46" s="18">
        <v>9.6516795662767496E-2</v>
      </c>
      <c r="J46" s="16"/>
      <c r="K46" s="20">
        <f t="shared" si="1"/>
        <v>1.0965167956627675</v>
      </c>
      <c r="L46" s="16"/>
      <c r="M46" s="18">
        <v>0.14977572947137308</v>
      </c>
      <c r="N46" s="16"/>
      <c r="O46" s="20">
        <f t="shared" si="2"/>
        <v>1.1497757294713731</v>
      </c>
      <c r="P46" s="96"/>
      <c r="Q46" s="101">
        <v>0.3923708812514124</v>
      </c>
      <c r="R46" s="96"/>
      <c r="S46" s="103">
        <f t="shared" si="3"/>
        <v>1.3923708812514124</v>
      </c>
      <c r="T46" s="96"/>
      <c r="U46" s="101">
        <v>6.5529685719756259E-2</v>
      </c>
      <c r="V46" s="96"/>
      <c r="W46" s="103">
        <f t="shared" si="8"/>
        <v>1.0655296857197563</v>
      </c>
      <c r="X46" s="198"/>
      <c r="Y46" s="202">
        <f t="shared" si="7"/>
        <v>7.4529685719756253E-2</v>
      </c>
      <c r="Z46" s="201"/>
      <c r="AA46" s="103">
        <f t="shared" si="6"/>
        <v>1.0745296857197562</v>
      </c>
      <c r="AB46" s="96"/>
      <c r="AC46" s="18">
        <v>90.4</v>
      </c>
      <c r="AD46" s="19"/>
      <c r="AE46" s="16">
        <f t="shared" si="4"/>
        <v>7.8037904124861335E-3</v>
      </c>
      <c r="AF46" s="19"/>
      <c r="AG46" s="20">
        <f t="shared" si="5"/>
        <v>1.0078037904124861</v>
      </c>
    </row>
    <row r="47" spans="3:33" x14ac:dyDescent="0.2">
      <c r="C47" s="24">
        <v>1998</v>
      </c>
      <c r="E47" s="18">
        <v>4.7289656747426578E-2</v>
      </c>
      <c r="F47" s="16"/>
      <c r="G47" s="20">
        <f t="shared" si="0"/>
        <v>1.0472896567474266</v>
      </c>
      <c r="H47" s="16"/>
      <c r="I47" s="18">
        <v>9.1650877192420932E-2</v>
      </c>
      <c r="J47" s="16"/>
      <c r="K47" s="20">
        <f t="shared" si="1"/>
        <v>1.0916508771924209</v>
      </c>
      <c r="L47" s="16"/>
      <c r="M47" s="18">
        <v>-1.5841692353300241E-2</v>
      </c>
      <c r="N47" s="16"/>
      <c r="O47" s="20">
        <f t="shared" si="2"/>
        <v>0.98415830764669976</v>
      </c>
      <c r="P47" s="96"/>
      <c r="Q47" s="101">
        <v>0.38005832436798892</v>
      </c>
      <c r="R47" s="96"/>
      <c r="S47" s="103">
        <f t="shared" si="3"/>
        <v>1.3800583243679889</v>
      </c>
      <c r="T47" s="96"/>
      <c r="U47" s="101">
        <v>0.29155793289415644</v>
      </c>
      <c r="V47" s="96"/>
      <c r="W47" s="103">
        <f t="shared" si="8"/>
        <v>1.2915579328941564</v>
      </c>
      <c r="X47" s="198"/>
      <c r="Y47" s="202">
        <f t="shared" si="7"/>
        <v>0.30055793289415644</v>
      </c>
      <c r="Z47" s="201"/>
      <c r="AA47" s="103">
        <f t="shared" si="6"/>
        <v>1.3005579328941566</v>
      </c>
      <c r="AB47" s="96"/>
      <c r="AC47" s="18">
        <v>91.3</v>
      </c>
      <c r="AD47" s="19"/>
      <c r="AE47" s="16">
        <f t="shared" si="4"/>
        <v>9.9557522123892017E-3</v>
      </c>
      <c r="AF47" s="19"/>
      <c r="AG47" s="20">
        <f t="shared" si="5"/>
        <v>1.0099557522123892</v>
      </c>
    </row>
    <row r="48" spans="3:33" x14ac:dyDescent="0.2">
      <c r="C48" s="24">
        <v>1999</v>
      </c>
      <c r="E48" s="18">
        <v>4.6563450656321725E-2</v>
      </c>
      <c r="F48" s="16"/>
      <c r="G48" s="20">
        <f t="shared" si="0"/>
        <v>1.0465634506563217</v>
      </c>
      <c r="H48" s="16"/>
      <c r="I48" s="18">
        <v>-1.1490280615984338E-2</v>
      </c>
      <c r="J48" s="16"/>
      <c r="K48" s="20">
        <f t="shared" si="1"/>
        <v>0.98850971938401566</v>
      </c>
      <c r="L48" s="16"/>
      <c r="M48" s="18">
        <v>0.31714176221608237</v>
      </c>
      <c r="N48" s="16"/>
      <c r="O48" s="20">
        <f t="shared" si="2"/>
        <v>1.3171417622160824</v>
      </c>
      <c r="P48" s="96"/>
      <c r="Q48" s="101">
        <v>0.14373303768938883</v>
      </c>
      <c r="R48" s="96"/>
      <c r="S48" s="103">
        <f t="shared" si="3"/>
        <v>1.1437330376893888</v>
      </c>
      <c r="T48" s="96"/>
      <c r="U48" s="101">
        <v>0.2028526500582033</v>
      </c>
      <c r="V48" s="96"/>
      <c r="W48" s="103">
        <f t="shared" si="8"/>
        <v>1.2028526500582033</v>
      </c>
      <c r="X48" s="198"/>
      <c r="Y48" s="202">
        <f t="shared" si="7"/>
        <v>0.21185265005820331</v>
      </c>
      <c r="Z48" s="201"/>
      <c r="AA48" s="103">
        <f t="shared" si="6"/>
        <v>1.2118526500582032</v>
      </c>
      <c r="AB48" s="96"/>
      <c r="AC48" s="18">
        <v>93.7</v>
      </c>
      <c r="AD48" s="19"/>
      <c r="AE48" s="16">
        <f t="shared" si="4"/>
        <v>2.6286966046002336E-2</v>
      </c>
      <c r="AF48" s="19"/>
      <c r="AG48" s="20">
        <f t="shared" si="5"/>
        <v>1.0262869660460023</v>
      </c>
    </row>
    <row r="49" spans="3:33" x14ac:dyDescent="0.2">
      <c r="C49" s="24">
        <v>2000</v>
      </c>
      <c r="E49" s="18">
        <v>5.4724942117415409E-2</v>
      </c>
      <c r="F49" s="16"/>
      <c r="G49" s="20">
        <f t="shared" si="0"/>
        <v>1.0547249421174154</v>
      </c>
      <c r="H49" s="16"/>
      <c r="I49" s="18">
        <v>0.10245788517725418</v>
      </c>
      <c r="J49" s="16"/>
      <c r="K49" s="20">
        <f t="shared" si="1"/>
        <v>1.1024578851772542</v>
      </c>
      <c r="L49" s="16"/>
      <c r="M49" s="18">
        <v>7.4087218412736133E-2</v>
      </c>
      <c r="N49" s="16"/>
      <c r="O49" s="20">
        <f t="shared" si="2"/>
        <v>1.0740872184127361</v>
      </c>
      <c r="P49" s="96"/>
      <c r="Q49" s="101">
        <v>-5.93017998185289E-2</v>
      </c>
      <c r="R49" s="96"/>
      <c r="S49" s="103">
        <f t="shared" si="3"/>
        <v>0.9406982001814711</v>
      </c>
      <c r="T49" s="96"/>
      <c r="U49" s="101">
        <v>-0.10953277931862204</v>
      </c>
      <c r="V49" s="96"/>
      <c r="W49" s="103">
        <f t="shared" si="8"/>
        <v>0.89046722068137796</v>
      </c>
      <c r="X49" s="198"/>
      <c r="Y49" s="202">
        <f t="shared" si="7"/>
        <v>-0.10053277931862205</v>
      </c>
      <c r="Z49" s="201"/>
      <c r="AA49" s="103">
        <f t="shared" si="6"/>
        <v>0.89946722068137797</v>
      </c>
      <c r="AB49" s="96"/>
      <c r="AC49" s="18">
        <v>96.7</v>
      </c>
      <c r="AD49" s="19"/>
      <c r="AE49" s="16">
        <f t="shared" si="4"/>
        <v>3.2017075773745907E-2</v>
      </c>
      <c r="AF49" s="19"/>
      <c r="AG49" s="20">
        <f t="shared" si="5"/>
        <v>1.0320170757737459</v>
      </c>
    </row>
    <row r="50" spans="3:33" x14ac:dyDescent="0.2">
      <c r="C50" s="24">
        <v>2001</v>
      </c>
      <c r="E50" s="18">
        <v>4.7185912354585025E-2</v>
      </c>
      <c r="F50" s="16"/>
      <c r="G50" s="20">
        <f t="shared" si="0"/>
        <v>1.047185912354585</v>
      </c>
      <c r="H50" s="16"/>
      <c r="I50" s="18">
        <v>8.0648150846847955E-2</v>
      </c>
      <c r="J50" s="16"/>
      <c r="K50" s="20">
        <f t="shared" si="1"/>
        <v>1.080648150846848</v>
      </c>
      <c r="L50" s="16"/>
      <c r="M50" s="18">
        <v>-0.12572184920464102</v>
      </c>
      <c r="N50" s="16"/>
      <c r="O50" s="20">
        <f t="shared" si="2"/>
        <v>0.87427815079535898</v>
      </c>
      <c r="P50" s="96"/>
      <c r="Q50" s="101">
        <v>-6.3565268426247101E-2</v>
      </c>
      <c r="R50" s="96"/>
      <c r="S50" s="103">
        <f t="shared" si="3"/>
        <v>0.9364347315737529</v>
      </c>
      <c r="T50" s="96"/>
      <c r="U50" s="101">
        <v>-0.16260858557434343</v>
      </c>
      <c r="V50" s="96"/>
      <c r="W50" s="103">
        <f t="shared" si="8"/>
        <v>0.83739141442565657</v>
      </c>
      <c r="X50" s="198"/>
      <c r="Y50" s="232">
        <f>((1.086796^20)/GEOMEAN(AA56:AA69)^14)^(1/6)-1</f>
        <v>0.16091044924255327</v>
      </c>
      <c r="Z50" s="96"/>
      <c r="AA50" s="103">
        <f t="shared" si="6"/>
        <v>1.1609104492425533</v>
      </c>
      <c r="AB50" s="96"/>
      <c r="AC50" s="18">
        <v>97.4</v>
      </c>
      <c r="AD50" s="19"/>
      <c r="AE50" s="16">
        <f t="shared" si="4"/>
        <v>7.2388831437435464E-3</v>
      </c>
      <c r="AF50" s="19"/>
      <c r="AG50" s="20">
        <f t="shared" si="5"/>
        <v>1.0072388831437435</v>
      </c>
    </row>
    <row r="51" spans="3:33" x14ac:dyDescent="0.2">
      <c r="C51" s="24">
        <v>2002</v>
      </c>
      <c r="E51" s="18">
        <v>2.501110432771525E-2</v>
      </c>
      <c r="F51" s="16"/>
      <c r="G51" s="20">
        <f t="shared" si="0"/>
        <v>1.0250111043277153</v>
      </c>
      <c r="H51" s="16"/>
      <c r="I51" s="18">
        <v>8.7306574651704771E-2</v>
      </c>
      <c r="J51" s="16"/>
      <c r="K51" s="20">
        <f t="shared" si="1"/>
        <v>1.0873065746517048</v>
      </c>
      <c r="L51" s="16"/>
      <c r="M51" s="18">
        <v>-0.12437944291673553</v>
      </c>
      <c r="N51" s="16"/>
      <c r="O51" s="20">
        <f t="shared" si="2"/>
        <v>0.87562055708326447</v>
      </c>
      <c r="P51" s="96"/>
      <c r="Q51" s="101">
        <v>-0.22904486702072613</v>
      </c>
      <c r="R51" s="96"/>
      <c r="S51" s="103">
        <f t="shared" si="3"/>
        <v>0.77095513297927387</v>
      </c>
      <c r="T51" s="96"/>
      <c r="U51" s="101">
        <v>-0.16527624411877573</v>
      </c>
      <c r="V51" s="96"/>
      <c r="W51" s="103">
        <f t="shared" si="8"/>
        <v>0.83472375588122427</v>
      </c>
      <c r="X51" s="198"/>
      <c r="Y51" s="232">
        <f>Y50</f>
        <v>0.16091044924255327</v>
      </c>
      <c r="Z51" s="96"/>
      <c r="AA51" s="103">
        <f t="shared" si="6"/>
        <v>1.1609104492425533</v>
      </c>
      <c r="AB51" s="96"/>
      <c r="AC51" s="18">
        <v>101.1</v>
      </c>
      <c r="AD51" s="19"/>
      <c r="AE51" s="16">
        <f t="shared" si="4"/>
        <v>3.7987679671457775E-2</v>
      </c>
      <c r="AF51" s="19"/>
      <c r="AG51" s="20">
        <f t="shared" si="5"/>
        <v>1.0379876796714578</v>
      </c>
    </row>
    <row r="52" spans="3:33" x14ac:dyDescent="0.2">
      <c r="C52" s="24">
        <v>2003</v>
      </c>
      <c r="E52" s="18">
        <v>2.9114441548030889E-2</v>
      </c>
      <c r="F52" s="16"/>
      <c r="G52" s="20">
        <f t="shared" si="0"/>
        <v>1.0291144415480309</v>
      </c>
      <c r="H52" s="16"/>
      <c r="I52" s="18">
        <v>6.691357329891634E-2</v>
      </c>
      <c r="J52" s="16"/>
      <c r="K52" s="20">
        <f t="shared" si="1"/>
        <v>1.0669135732989163</v>
      </c>
      <c r="L52" s="16"/>
      <c r="M52" s="18">
        <v>0.26724837404176571</v>
      </c>
      <c r="N52" s="16"/>
      <c r="O52" s="20">
        <f t="shared" si="2"/>
        <v>1.2672483740417657</v>
      </c>
      <c r="P52" s="96"/>
      <c r="Q52" s="101">
        <v>5.2615874415546271E-2</v>
      </c>
      <c r="R52" s="96"/>
      <c r="S52" s="103">
        <f t="shared" si="3"/>
        <v>1.0526158744155463</v>
      </c>
      <c r="T52" s="96"/>
      <c r="U52" s="101">
        <v>0.13345710387794146</v>
      </c>
      <c r="V52" s="96"/>
      <c r="W52" s="103">
        <f t="shared" si="8"/>
        <v>1.1334571038779415</v>
      </c>
      <c r="X52" s="198"/>
      <c r="Y52" s="232">
        <f t="shared" ref="Y52:Y55" si="9">Y51</f>
        <v>0.16091044924255327</v>
      </c>
      <c r="Z52" s="96"/>
      <c r="AA52" s="103">
        <f t="shared" si="6"/>
        <v>1.1609104492425533</v>
      </c>
      <c r="AB52" s="96"/>
      <c r="AC52" s="18">
        <v>103.2</v>
      </c>
      <c r="AD52" s="19"/>
      <c r="AE52" s="16">
        <f t="shared" si="4"/>
        <v>2.0771513353115889E-2</v>
      </c>
      <c r="AF52" s="19"/>
      <c r="AG52" s="20">
        <f t="shared" si="5"/>
        <v>1.0207715133531159</v>
      </c>
    </row>
    <row r="53" spans="3:33" x14ac:dyDescent="0.2">
      <c r="C53" s="24">
        <v>2004</v>
      </c>
      <c r="E53" s="18">
        <v>2.3036747353792686E-2</v>
      </c>
      <c r="F53" s="16"/>
      <c r="G53" s="20">
        <f t="shared" si="0"/>
        <v>1.0230367473537927</v>
      </c>
      <c r="H53" s="16"/>
      <c r="I53" s="18">
        <v>7.1462013920893463E-2</v>
      </c>
      <c r="J53" s="16"/>
      <c r="K53" s="20">
        <f t="shared" si="1"/>
        <v>1.0714620139208935</v>
      </c>
      <c r="L53" s="16"/>
      <c r="M53" s="18">
        <v>0.14479725799389698</v>
      </c>
      <c r="N53" s="16"/>
      <c r="O53" s="20">
        <f t="shared" si="2"/>
        <v>1.144797257993897</v>
      </c>
      <c r="P53" s="96"/>
      <c r="Q53" s="101">
        <v>2.8074894778709281E-2</v>
      </c>
      <c r="R53" s="96"/>
      <c r="S53" s="103">
        <f t="shared" si="3"/>
        <v>1.0280748947787093</v>
      </c>
      <c r="T53" s="96"/>
      <c r="U53" s="101">
        <v>0.1149</v>
      </c>
      <c r="V53" s="96"/>
      <c r="W53" s="103">
        <f t="shared" si="8"/>
        <v>1.1149</v>
      </c>
      <c r="X53" s="198"/>
      <c r="Y53" s="232">
        <f t="shared" si="9"/>
        <v>0.16091044924255327</v>
      </c>
      <c r="Z53" s="96"/>
      <c r="AA53" s="103">
        <f t="shared" si="6"/>
        <v>1.1609104492425533</v>
      </c>
      <c r="AB53" s="96"/>
      <c r="AC53" s="18">
        <v>105.4</v>
      </c>
      <c r="AD53" s="19"/>
      <c r="AE53" s="16">
        <f t="shared" si="4"/>
        <v>2.1317829457364379E-2</v>
      </c>
      <c r="AF53" s="19"/>
      <c r="AG53" s="20">
        <f t="shared" si="5"/>
        <v>1.0213178294573644</v>
      </c>
    </row>
    <row r="54" spans="3:33" x14ac:dyDescent="0.2">
      <c r="C54" s="24">
        <v>2005</v>
      </c>
      <c r="E54" s="18">
        <v>2.579998310840792E-2</v>
      </c>
      <c r="F54" s="16"/>
      <c r="G54" s="20">
        <f t="shared" si="0"/>
        <v>1.0257999831084079</v>
      </c>
      <c r="H54" s="16"/>
      <c r="I54" s="18">
        <v>6.4615921735208692E-2</v>
      </c>
      <c r="J54" s="16"/>
      <c r="K54" s="20">
        <f t="shared" si="1"/>
        <v>1.0646159217352087</v>
      </c>
      <c r="L54" s="16"/>
      <c r="M54" s="18">
        <v>0.24126528177144002</v>
      </c>
      <c r="N54" s="16"/>
      <c r="O54" s="20">
        <f t="shared" si="2"/>
        <v>1.24126528177144</v>
      </c>
      <c r="P54" s="96"/>
      <c r="Q54" s="101">
        <v>2.2847966044862611E-2</v>
      </c>
      <c r="R54" s="96"/>
      <c r="S54" s="103">
        <f t="shared" si="3"/>
        <v>1.0228479660448626</v>
      </c>
      <c r="T54" s="96"/>
      <c r="U54" s="101">
        <v>0.1069</v>
      </c>
      <c r="V54" s="96"/>
      <c r="W54" s="103">
        <f t="shared" si="8"/>
        <v>1.1069</v>
      </c>
      <c r="X54" s="198"/>
      <c r="Y54" s="232">
        <f t="shared" si="9"/>
        <v>0.16091044924255327</v>
      </c>
      <c r="Z54" s="96"/>
      <c r="AA54" s="103">
        <f t="shared" si="6"/>
        <v>1.1609104492425533</v>
      </c>
      <c r="AB54" s="96"/>
      <c r="AC54" s="18">
        <v>107.6</v>
      </c>
      <c r="AD54" s="19"/>
      <c r="AE54" s="16">
        <f t="shared" si="4"/>
        <v>2.0872865275142205E-2</v>
      </c>
      <c r="AF54" s="19"/>
      <c r="AG54" s="20">
        <f t="shared" si="5"/>
        <v>1.0208728652751422</v>
      </c>
    </row>
    <row r="55" spans="3:33" x14ac:dyDescent="0.2">
      <c r="C55" s="24">
        <v>2006</v>
      </c>
      <c r="E55" s="18">
        <v>3.9755895571580879E-2</v>
      </c>
      <c r="F55" s="16"/>
      <c r="G55" s="20">
        <f t="shared" si="0"/>
        <v>1.0397558955715809</v>
      </c>
      <c r="H55" s="16"/>
      <c r="I55" s="18">
        <v>4.0550302716560349E-2</v>
      </c>
      <c r="J55" s="16"/>
      <c r="K55" s="20">
        <f t="shared" si="1"/>
        <v>1.0405503027165603</v>
      </c>
      <c r="L55" s="16"/>
      <c r="M55" s="18">
        <v>0.17261079783213518</v>
      </c>
      <c r="N55" s="16"/>
      <c r="O55" s="20">
        <f t="shared" si="2"/>
        <v>1.1726107978321352</v>
      </c>
      <c r="P55" s="96"/>
      <c r="Q55" s="101">
        <v>0.15355707344828895</v>
      </c>
      <c r="R55" s="96"/>
      <c r="S55" s="103">
        <f t="shared" si="3"/>
        <v>1.1535570734482889</v>
      </c>
      <c r="T55" s="96"/>
      <c r="U55" s="101">
        <v>0.2586</v>
      </c>
      <c r="V55" s="96"/>
      <c r="W55" s="103">
        <f t="shared" si="8"/>
        <v>1.2585999999999999</v>
      </c>
      <c r="X55" s="198"/>
      <c r="Y55" s="232">
        <f t="shared" si="9"/>
        <v>0.16091044924255327</v>
      </c>
      <c r="Z55" s="96"/>
      <c r="AA55" s="103">
        <f t="shared" si="6"/>
        <v>1.1609104492425533</v>
      </c>
      <c r="AB55" s="96"/>
      <c r="AC55" s="18">
        <v>109.4</v>
      </c>
      <c r="AD55" s="19"/>
      <c r="AE55" s="16">
        <f t="shared" si="4"/>
        <v>1.6728624535315983E-2</v>
      </c>
      <c r="AF55" s="19"/>
      <c r="AG55" s="20">
        <f t="shared" si="5"/>
        <v>1.016728624535316</v>
      </c>
    </row>
    <row r="56" spans="3:33" x14ac:dyDescent="0.2">
      <c r="C56" s="24">
        <v>2007</v>
      </c>
      <c r="E56" s="18">
        <v>4.4304517325027826E-2</v>
      </c>
      <c r="F56" s="16"/>
      <c r="G56" s="20">
        <f t="shared" si="0"/>
        <v>1.0443045173250278</v>
      </c>
      <c r="H56" s="16"/>
      <c r="I56" s="18">
        <v>3.6819138174764898E-2</v>
      </c>
      <c r="J56" s="16"/>
      <c r="K56" s="20">
        <f t="shared" si="1"/>
        <v>1.0368191381747649</v>
      </c>
      <c r="L56" s="16"/>
      <c r="M56" s="18">
        <v>9.8318421684903567E-2</v>
      </c>
      <c r="N56" s="16"/>
      <c r="O56" s="20">
        <f t="shared" si="2"/>
        <v>1.0983184216849036</v>
      </c>
      <c r="P56" s="96"/>
      <c r="Q56" s="101">
        <v>-0.10530738463975209</v>
      </c>
      <c r="R56" s="96"/>
      <c r="S56" s="103">
        <f t="shared" si="3"/>
        <v>0.89469261536024791</v>
      </c>
      <c r="T56" s="96"/>
      <c r="U56" s="101">
        <v>-5.7200000000000001E-2</v>
      </c>
      <c r="V56" s="96"/>
      <c r="W56" s="103">
        <f t="shared" si="8"/>
        <v>0.94279999999999997</v>
      </c>
      <c r="X56" s="198"/>
      <c r="Y56" s="233">
        <v>0.18240000000000001</v>
      </c>
      <c r="Z56" s="96"/>
      <c r="AA56" s="103">
        <f t="shared" si="6"/>
        <v>1.1823999999999999</v>
      </c>
      <c r="AB56" s="96"/>
      <c r="AC56" s="18">
        <v>112</v>
      </c>
      <c r="AD56" s="19"/>
      <c r="AE56" s="16">
        <f t="shared" si="4"/>
        <v>2.3765996343692919E-2</v>
      </c>
      <c r="AF56" s="19"/>
      <c r="AG56" s="20">
        <f t="shared" si="5"/>
        <v>1.0237659963436929</v>
      </c>
    </row>
    <row r="57" spans="3:33" x14ac:dyDescent="0.2">
      <c r="C57" s="24">
        <v>2008</v>
      </c>
      <c r="E57" s="18">
        <v>3.3285133549777912E-2</v>
      </c>
      <c r="F57" s="16"/>
      <c r="G57" s="20">
        <f t="shared" si="0"/>
        <v>1.0332851335497779</v>
      </c>
      <c r="H57" s="16"/>
      <c r="I57" s="18">
        <v>6.4060042697279274E-2</v>
      </c>
      <c r="J57" s="16"/>
      <c r="K57" s="20">
        <f t="shared" si="1"/>
        <v>1.0640600426972793</v>
      </c>
      <c r="L57" s="16"/>
      <c r="M57" s="18">
        <v>-0.33003488230641098</v>
      </c>
      <c r="N57" s="16"/>
      <c r="O57" s="20">
        <f t="shared" si="2"/>
        <v>0.66996511769358902</v>
      </c>
      <c r="P57" s="96"/>
      <c r="Q57" s="101">
        <v>-0.21194602865780265</v>
      </c>
      <c r="R57" s="96"/>
      <c r="S57" s="103">
        <f t="shared" si="3"/>
        <v>0.78805397134219735</v>
      </c>
      <c r="T57" s="96"/>
      <c r="U57" s="101">
        <v>-0.2918</v>
      </c>
      <c r="V57" s="96"/>
      <c r="W57" s="103">
        <f t="shared" si="8"/>
        <v>0.70819999999999994</v>
      </c>
      <c r="X57" s="198"/>
      <c r="Y57" s="233">
        <v>-0.4163</v>
      </c>
      <c r="Z57" s="96"/>
      <c r="AA57" s="103">
        <f t="shared" si="6"/>
        <v>0.5837</v>
      </c>
      <c r="AB57" s="96"/>
      <c r="AC57" s="18">
        <v>113.3</v>
      </c>
      <c r="AD57" s="19"/>
      <c r="AE57" s="16">
        <f t="shared" si="4"/>
        <v>1.1607142857142927E-2</v>
      </c>
      <c r="AF57" s="19"/>
      <c r="AG57" s="20">
        <f t="shared" si="5"/>
        <v>1.0116071428571429</v>
      </c>
    </row>
    <row r="58" spans="3:33" x14ac:dyDescent="0.2">
      <c r="C58" s="24">
        <v>2009</v>
      </c>
      <c r="E58" s="18">
        <v>6.2000000000002053E-3</v>
      </c>
      <c r="F58" s="16"/>
      <c r="G58" s="20">
        <f t="shared" si="0"/>
        <v>1.0062000000000002</v>
      </c>
      <c r="H58" s="16"/>
      <c r="I58" s="18">
        <v>5.4111254111253837E-2</v>
      </c>
      <c r="J58" s="16"/>
      <c r="K58" s="20">
        <f t="shared" si="1"/>
        <v>1.0541112541112538</v>
      </c>
      <c r="L58" s="16"/>
      <c r="M58" s="18">
        <v>0.35054963129729555</v>
      </c>
      <c r="N58" s="16"/>
      <c r="O58" s="20">
        <f t="shared" si="2"/>
        <v>1.3505496312972955</v>
      </c>
      <c r="P58" s="96"/>
      <c r="Q58" s="101">
        <v>7.3949373264319718E-2</v>
      </c>
      <c r="R58" s="96"/>
      <c r="S58" s="103">
        <f t="shared" si="3"/>
        <v>1.0739493732643197</v>
      </c>
      <c r="T58" s="96"/>
      <c r="U58" s="101">
        <v>0.1191</v>
      </c>
      <c r="V58" s="96"/>
      <c r="W58" s="103">
        <f t="shared" si="8"/>
        <v>1.1191</v>
      </c>
      <c r="X58" s="198"/>
      <c r="Y58" s="233">
        <v>0.51590000000000003</v>
      </c>
      <c r="Z58" s="96"/>
      <c r="AA58" s="103">
        <f t="shared" si="6"/>
        <v>1.5159</v>
      </c>
      <c r="AB58" s="96"/>
      <c r="AC58" s="18">
        <v>114.8</v>
      </c>
      <c r="AD58" s="19"/>
      <c r="AE58" s="16">
        <f t="shared" si="4"/>
        <v>1.3239187996469504E-2</v>
      </c>
      <c r="AF58" s="19"/>
      <c r="AG58" s="20">
        <f t="shared" si="5"/>
        <v>1.0132391879964695</v>
      </c>
    </row>
    <row r="59" spans="3:33" x14ac:dyDescent="0.2">
      <c r="C59" s="24">
        <v>2010</v>
      </c>
      <c r="E59" s="18">
        <v>5.4101176959320263E-3</v>
      </c>
      <c r="F59" s="16"/>
      <c r="G59" s="20">
        <f t="shared" si="0"/>
        <v>1.005410117695932</v>
      </c>
      <c r="H59" s="16"/>
      <c r="I59" s="18">
        <v>6.743519147011745E-2</v>
      </c>
      <c r="J59" s="16"/>
      <c r="K59" s="20">
        <f t="shared" si="1"/>
        <v>1.0674351914701175</v>
      </c>
      <c r="L59" s="16"/>
      <c r="M59" s="18">
        <v>0.17610671639760089</v>
      </c>
      <c r="N59" s="16"/>
      <c r="O59" s="20">
        <f t="shared" si="2"/>
        <v>1.1761067163976009</v>
      </c>
      <c r="P59" s="96"/>
      <c r="Q59" s="101">
        <v>9.0560875049273459E-2</v>
      </c>
      <c r="R59" s="96"/>
      <c r="S59" s="103">
        <f t="shared" si="3"/>
        <v>1.0905608750492735</v>
      </c>
      <c r="T59" s="96"/>
      <c r="U59" s="101">
        <v>2.1299999999999999E-2</v>
      </c>
      <c r="V59" s="96"/>
      <c r="W59" s="103">
        <f t="shared" si="8"/>
        <v>1.0213000000000001</v>
      </c>
      <c r="X59" s="198"/>
      <c r="Y59" s="233">
        <v>0.12670000000000001</v>
      </c>
      <c r="Z59" s="96"/>
      <c r="AA59" s="103">
        <f t="shared" si="6"/>
        <v>1.1267</v>
      </c>
      <c r="AB59" s="96"/>
      <c r="AC59" s="18">
        <v>117.5</v>
      </c>
      <c r="AD59" s="19"/>
      <c r="AE59" s="16">
        <f t="shared" si="4"/>
        <v>2.3519163763066286E-2</v>
      </c>
      <c r="AF59" s="19"/>
      <c r="AG59" s="20">
        <f t="shared" si="5"/>
        <v>1.0235191637630663</v>
      </c>
    </row>
    <row r="60" spans="3:33" x14ac:dyDescent="0.2">
      <c r="C60" s="24">
        <v>2011</v>
      </c>
      <c r="E60" s="18">
        <v>1.0000000000000009E-2</v>
      </c>
      <c r="F60" s="16"/>
      <c r="G60" s="20">
        <f t="shared" si="0"/>
        <v>1.01</v>
      </c>
      <c r="H60" s="16"/>
      <c r="I60" s="18">
        <v>9.670000000000134E-2</v>
      </c>
      <c r="J60" s="16"/>
      <c r="K60" s="20">
        <f t="shared" si="1"/>
        <v>1.0967000000000013</v>
      </c>
      <c r="L60" s="16"/>
      <c r="M60" s="18">
        <v>-8.7099999999999511E-2</v>
      </c>
      <c r="N60" s="16"/>
      <c r="O60" s="20">
        <f t="shared" si="2"/>
        <v>0.91290000000000049</v>
      </c>
      <c r="P60" s="96"/>
      <c r="Q60" s="101">
        <v>4.6399999999998887E-2</v>
      </c>
      <c r="R60" s="96"/>
      <c r="S60" s="103">
        <f t="shared" si="3"/>
        <v>1.0463999999999989</v>
      </c>
      <c r="T60" s="96"/>
      <c r="U60" s="101">
        <v>-9.9700000000000233E-2</v>
      </c>
      <c r="V60" s="96"/>
      <c r="W60" s="103">
        <f t="shared" si="8"/>
        <v>0.90029999999999977</v>
      </c>
      <c r="X60" s="198"/>
      <c r="Y60" s="233">
        <v>-0.16400000000000001</v>
      </c>
      <c r="Z60" s="96"/>
      <c r="AA60" s="103">
        <f t="shared" si="6"/>
        <v>0.83599999999999997</v>
      </c>
      <c r="AB60" s="96"/>
      <c r="AC60" s="18">
        <v>120.2</v>
      </c>
      <c r="AD60" s="19"/>
      <c r="AE60" s="16">
        <f t="shared" si="4"/>
        <v>2.297872340425533E-2</v>
      </c>
      <c r="AF60" s="19"/>
      <c r="AG60" s="20">
        <f t="shared" si="5"/>
        <v>1.0229787234042553</v>
      </c>
    </row>
    <row r="61" spans="3:33" x14ac:dyDescent="0.2">
      <c r="C61" s="24">
        <v>2012</v>
      </c>
      <c r="E61" s="18">
        <v>1.0099999999999998E-2</v>
      </c>
      <c r="F61" s="16"/>
      <c r="G61" s="20">
        <f t="shared" si="0"/>
        <v>1.0101</v>
      </c>
      <c r="H61" s="16"/>
      <c r="I61" s="18">
        <v>3.6000000000000476E-2</v>
      </c>
      <c r="J61" s="16"/>
      <c r="K61" s="20">
        <f t="shared" si="1"/>
        <v>1.0360000000000005</v>
      </c>
      <c r="L61" s="16"/>
      <c r="M61" s="18">
        <v>7.1900000000000519E-2</v>
      </c>
      <c r="N61" s="16"/>
      <c r="O61" s="20">
        <f t="shared" si="2"/>
        <v>1.0719000000000005</v>
      </c>
      <c r="P61" s="96"/>
      <c r="Q61" s="101">
        <v>0.13429999999999964</v>
      </c>
      <c r="R61" s="96"/>
      <c r="S61" s="103">
        <f t="shared" si="3"/>
        <v>1.1342999999999996</v>
      </c>
      <c r="T61" s="96"/>
      <c r="U61" s="101">
        <v>0.14720000000000133</v>
      </c>
      <c r="V61" s="96"/>
      <c r="W61" s="103">
        <f t="shared" si="8"/>
        <v>1.1472000000000013</v>
      </c>
      <c r="X61" s="198"/>
      <c r="Y61" s="233">
        <v>0.15609999999999999</v>
      </c>
      <c r="Z61" s="96"/>
      <c r="AA61" s="103">
        <f t="shared" si="6"/>
        <v>1.1560999999999999</v>
      </c>
      <c r="AB61" s="96"/>
      <c r="AC61" s="18">
        <v>121.2</v>
      </c>
      <c r="AD61" s="19"/>
      <c r="AE61" s="16">
        <f t="shared" si="4"/>
        <v>8.3194675540765317E-3</v>
      </c>
      <c r="AF61" s="19"/>
      <c r="AG61" s="20">
        <f t="shared" si="5"/>
        <v>1.0083194675540765</v>
      </c>
    </row>
    <row r="62" spans="3:33" x14ac:dyDescent="0.2">
      <c r="C62" s="24">
        <v>2013</v>
      </c>
      <c r="E62" s="18">
        <v>1.0099999999999998E-2</v>
      </c>
      <c r="F62" s="16"/>
      <c r="G62" s="20">
        <f t="shared" si="0"/>
        <v>1.0101</v>
      </c>
      <c r="H62" s="16"/>
      <c r="I62" s="18">
        <v>-1.1900000000000022E-2</v>
      </c>
      <c r="J62" s="16"/>
      <c r="K62" s="20">
        <f t="shared" si="1"/>
        <v>0.98809999999999998</v>
      </c>
      <c r="L62" s="16"/>
      <c r="M62" s="18">
        <v>0.12989999999999879</v>
      </c>
      <c r="N62" s="16"/>
      <c r="O62" s="20">
        <f t="shared" si="2"/>
        <v>1.1298999999999988</v>
      </c>
      <c r="P62" s="96"/>
      <c r="Q62" s="101">
        <v>0.4126999999999994</v>
      </c>
      <c r="R62" s="96"/>
      <c r="S62" s="103">
        <f t="shared" si="3"/>
        <v>1.4126999999999994</v>
      </c>
      <c r="T62" s="96"/>
      <c r="U62" s="101">
        <v>0.31020000000000114</v>
      </c>
      <c r="V62" s="96"/>
      <c r="W62" s="103">
        <f t="shared" si="8"/>
        <v>1.3102000000000011</v>
      </c>
      <c r="X62" s="198"/>
      <c r="Y62" s="233">
        <v>3.9300000000000002E-2</v>
      </c>
      <c r="Z62" s="96"/>
      <c r="AA62" s="103">
        <f t="shared" si="6"/>
        <v>1.0392999999999999</v>
      </c>
      <c r="AB62" s="96"/>
      <c r="AC62" s="18">
        <v>122.7</v>
      </c>
      <c r="AD62" s="19"/>
      <c r="AE62" s="16">
        <f t="shared" si="4"/>
        <v>1.2376237623762387E-2</v>
      </c>
      <c r="AF62" s="19"/>
      <c r="AG62" s="20">
        <f t="shared" si="5"/>
        <v>1.0123762376237624</v>
      </c>
    </row>
    <row r="63" spans="3:33" x14ac:dyDescent="0.2">
      <c r="C63" s="24">
        <v>2014</v>
      </c>
      <c r="E63" s="18">
        <v>9.100000000000108E-3</v>
      </c>
      <c r="F63" s="16"/>
      <c r="G63" s="20">
        <f t="shared" si="0"/>
        <v>1.0091000000000001</v>
      </c>
      <c r="H63" s="16"/>
      <c r="I63" s="18">
        <v>8.7899999999999423E-2</v>
      </c>
      <c r="J63" s="16"/>
      <c r="K63" s="20">
        <f t="shared" si="1"/>
        <v>1.0878999999999994</v>
      </c>
      <c r="L63" s="16"/>
      <c r="M63" s="18">
        <v>0.10549999999999859</v>
      </c>
      <c r="N63" s="16"/>
      <c r="O63" s="20">
        <f t="shared" si="2"/>
        <v>1.1054999999999986</v>
      </c>
      <c r="P63" s="96"/>
      <c r="Q63" s="101">
        <v>0.23930000000000007</v>
      </c>
      <c r="R63" s="96"/>
      <c r="S63" s="103">
        <f t="shared" si="3"/>
        <v>1.2393000000000001</v>
      </c>
      <c r="T63" s="96"/>
      <c r="U63" s="101">
        <v>3.6700000000000843E-2</v>
      </c>
      <c r="V63" s="96"/>
      <c r="W63" s="103">
        <f t="shared" si="8"/>
        <v>1.0367000000000008</v>
      </c>
      <c r="X63" s="198"/>
      <c r="Y63" s="233">
        <v>6.6299999999999998E-2</v>
      </c>
      <c r="Z63" s="96"/>
      <c r="AA63" s="103">
        <f t="shared" si="6"/>
        <v>1.0663</v>
      </c>
      <c r="AB63" s="96"/>
      <c r="AC63" s="18">
        <v>124.5</v>
      </c>
      <c r="AD63" s="19"/>
      <c r="AE63" s="16">
        <f t="shared" si="4"/>
        <v>1.4669926650366705E-2</v>
      </c>
      <c r="AF63" s="19"/>
      <c r="AG63" s="20">
        <f t="shared" si="5"/>
        <v>1.0146699266503667</v>
      </c>
    </row>
    <row r="64" spans="3:33" x14ac:dyDescent="0.2">
      <c r="C64" s="24">
        <v>2015</v>
      </c>
      <c r="E64" s="18">
        <v>6.2999999999999723E-3</v>
      </c>
      <c r="F64" s="16"/>
      <c r="G64" s="20">
        <f t="shared" ref="G64" si="10">E64+1</f>
        <v>1.0063</v>
      </c>
      <c r="H64" s="16"/>
      <c r="I64" s="18">
        <v>3.5199999999999676E-2</v>
      </c>
      <c r="J64" s="16"/>
      <c r="K64" s="20">
        <f t="shared" ref="K64" si="11">I64+1</f>
        <v>1.0351999999999997</v>
      </c>
      <c r="L64" s="16"/>
      <c r="M64" s="18">
        <v>-8.3200000000000163E-2</v>
      </c>
      <c r="N64" s="16"/>
      <c r="O64" s="20">
        <f t="shared" si="2"/>
        <v>0.91679999999999984</v>
      </c>
      <c r="P64" s="96"/>
      <c r="Q64" s="101">
        <v>0.21589999999999954</v>
      </c>
      <c r="R64" s="96"/>
      <c r="S64" s="103">
        <f t="shared" si="3"/>
        <v>1.2158999999999995</v>
      </c>
      <c r="T64" s="96"/>
      <c r="U64" s="101">
        <v>0.18950000000000045</v>
      </c>
      <c r="V64" s="96"/>
      <c r="W64" s="103">
        <f t="shared" si="8"/>
        <v>1.1895000000000004</v>
      </c>
      <c r="X64" s="198"/>
      <c r="Y64" s="233">
        <v>2.0400000000000001E-2</v>
      </c>
      <c r="Z64" s="96"/>
      <c r="AA64" s="103">
        <f t="shared" si="6"/>
        <v>1.0204</v>
      </c>
      <c r="AB64" s="96"/>
      <c r="AC64" s="18">
        <v>126.5</v>
      </c>
      <c r="AD64" s="19"/>
      <c r="AE64" s="16">
        <f>AC64/AC63-1</f>
        <v>1.6064257028112428E-2</v>
      </c>
      <c r="AF64" s="19"/>
      <c r="AG64" s="20">
        <f t="shared" ref="AG64" si="12">AE64+1</f>
        <v>1.0160642570281124</v>
      </c>
    </row>
    <row r="65" spans="3:40" x14ac:dyDescent="0.2">
      <c r="C65" s="24">
        <v>2016</v>
      </c>
      <c r="E65" s="18">
        <v>5.1000000000001001E-3</v>
      </c>
      <c r="F65" s="16"/>
      <c r="G65" s="20">
        <f t="shared" si="0"/>
        <v>1.0051000000000001</v>
      </c>
      <c r="H65" s="16"/>
      <c r="I65" s="18">
        <v>1.6600000000000399E-2</v>
      </c>
      <c r="J65" s="16"/>
      <c r="K65" s="20">
        <f t="shared" si="1"/>
        <v>1.0166000000000004</v>
      </c>
      <c r="L65" s="16"/>
      <c r="M65" s="18">
        <v>0.21079999999999999</v>
      </c>
      <c r="N65" s="16"/>
      <c r="O65" s="20">
        <f>M65+1</f>
        <v>1.2107999999999999</v>
      </c>
      <c r="P65" s="96"/>
      <c r="Q65" s="101">
        <v>8.0899999999998862E-2</v>
      </c>
      <c r="R65" s="96"/>
      <c r="S65" s="103">
        <f t="shared" si="3"/>
        <v>1.0808999999999989</v>
      </c>
      <c r="T65" s="96"/>
      <c r="U65" s="101">
        <v>-2.4899999999999478E-2</v>
      </c>
      <c r="V65" s="96"/>
      <c r="W65" s="103">
        <f t="shared" si="8"/>
        <v>0.97510000000000052</v>
      </c>
      <c r="X65" s="198"/>
      <c r="Y65" s="233">
        <v>7.3400000000000007E-2</v>
      </c>
      <c r="Z65" s="96"/>
      <c r="AA65" s="103">
        <f t="shared" si="6"/>
        <v>1.0733999999999999</v>
      </c>
      <c r="AB65" s="96"/>
      <c r="AC65" s="18">
        <v>128.4</v>
      </c>
      <c r="AD65" s="19"/>
      <c r="AE65" s="16">
        <f>AC65/AC64-1</f>
        <v>1.5019762845849938E-2</v>
      </c>
      <c r="AF65" s="19"/>
      <c r="AG65" s="20">
        <f t="shared" si="5"/>
        <v>1.0150197628458499</v>
      </c>
    </row>
    <row r="66" spans="3:40" s="111" customFormat="1" x14ac:dyDescent="0.2">
      <c r="C66" s="110">
        <v>2017</v>
      </c>
      <c r="E66" s="101">
        <v>5.4999999999999997E-3</v>
      </c>
      <c r="F66" s="96"/>
      <c r="G66" s="103">
        <f>E66+1</f>
        <v>1.0055000000000001</v>
      </c>
      <c r="H66" s="96"/>
      <c r="I66" s="101">
        <v>2.52E-2</v>
      </c>
      <c r="J66" s="96"/>
      <c r="K66" s="103">
        <f>I66+1</f>
        <v>1.0251999999999999</v>
      </c>
      <c r="L66" s="96"/>
      <c r="M66" s="101">
        <v>9.0999999999999998E-2</v>
      </c>
      <c r="N66" s="96"/>
      <c r="O66" s="103">
        <f>M66+1</f>
        <v>1.091</v>
      </c>
      <c r="P66" s="96"/>
      <c r="Q66" s="101">
        <v>0.13830000000000076</v>
      </c>
      <c r="R66" s="96"/>
      <c r="S66" s="103">
        <f>Q66+1</f>
        <v>1.1383000000000008</v>
      </c>
      <c r="T66" s="96"/>
      <c r="U66" s="101">
        <v>0.16819999999999902</v>
      </c>
      <c r="V66" s="96"/>
      <c r="W66" s="103">
        <f>U66+1</f>
        <v>1.168199999999999</v>
      </c>
      <c r="X66" s="198"/>
      <c r="Y66" s="233">
        <v>0.28260000000000002</v>
      </c>
      <c r="Z66" s="96"/>
      <c r="AA66" s="103">
        <f t="shared" si="6"/>
        <v>1.2826</v>
      </c>
      <c r="AB66" s="96"/>
      <c r="AC66" s="101">
        <v>130.80000000000001</v>
      </c>
      <c r="AD66" s="96"/>
      <c r="AE66" s="96">
        <f>AC66/AC65-1</f>
        <v>1.8691588785046731E-2</v>
      </c>
      <c r="AF66" s="96"/>
      <c r="AG66" s="103">
        <f>AE66+1</f>
        <v>1.0186915887850467</v>
      </c>
      <c r="AH66" s="122"/>
      <c r="AI66" s="17"/>
      <c r="AJ66" s="17"/>
      <c r="AK66" s="17"/>
      <c r="AL66" s="17"/>
    </row>
    <row r="67" spans="3:40" s="111" customFormat="1" x14ac:dyDescent="0.2">
      <c r="C67" s="110">
        <v>2018</v>
      </c>
      <c r="E67" s="136">
        <v>1.38E-2</v>
      </c>
      <c r="F67" s="96"/>
      <c r="G67" s="103">
        <f>E67+1</f>
        <v>1.0138</v>
      </c>
      <c r="H67" s="96"/>
      <c r="I67" s="136">
        <v>1.41E-2</v>
      </c>
      <c r="J67" s="96"/>
      <c r="K67" s="103">
        <f t="shared" ref="K67:K69" si="13">I67+1</f>
        <v>1.0141</v>
      </c>
      <c r="L67" s="96"/>
      <c r="M67" s="136">
        <v>-8.8900000000000007E-2</v>
      </c>
      <c r="N67" s="96"/>
      <c r="O67" s="103">
        <f>M67+1</f>
        <v>0.91110000000000002</v>
      </c>
      <c r="P67" s="96"/>
      <c r="Q67" s="136">
        <v>4.2299999999999997E-2</v>
      </c>
      <c r="R67" s="96"/>
      <c r="S67" s="103">
        <f t="shared" ref="S67:S69" si="14">Q67+1</f>
        <v>1.0423</v>
      </c>
      <c r="T67" s="96"/>
      <c r="U67" s="136">
        <v>-6.0299999999999999E-2</v>
      </c>
      <c r="V67" s="96"/>
      <c r="W67" s="103">
        <f t="shared" ref="W67:W69" si="15">U67+1</f>
        <v>0.93969999999999998</v>
      </c>
      <c r="X67" s="198"/>
      <c r="Y67" s="233">
        <v>-6.8699999999999997E-2</v>
      </c>
      <c r="Z67" s="96"/>
      <c r="AA67" s="103">
        <f t="shared" si="6"/>
        <v>0.93130000000000002</v>
      </c>
      <c r="AB67" s="96"/>
      <c r="AC67" s="101">
        <v>133.4</v>
      </c>
      <c r="AD67" s="122"/>
      <c r="AE67" s="185">
        <f>AC67/AC66-1</f>
        <v>1.9877675840978437E-2</v>
      </c>
      <c r="AF67" s="186"/>
      <c r="AG67" s="103">
        <f>AE67+1</f>
        <v>1.0198776758409784</v>
      </c>
    </row>
    <row r="68" spans="3:40" s="111" customFormat="1" x14ac:dyDescent="0.2">
      <c r="C68" s="110">
        <v>2019</v>
      </c>
      <c r="E68" s="160">
        <v>1.61E-2</v>
      </c>
      <c r="F68" s="96"/>
      <c r="G68" s="103">
        <f>E68+1</f>
        <v>1.0161</v>
      </c>
      <c r="H68" s="96"/>
      <c r="I68" s="160">
        <v>6.8699999999999997E-2</v>
      </c>
      <c r="J68" s="96"/>
      <c r="K68" s="103">
        <f t="shared" si="13"/>
        <v>1.0687</v>
      </c>
      <c r="L68" s="96"/>
      <c r="M68" s="160">
        <v>0.2288</v>
      </c>
      <c r="N68" s="96"/>
      <c r="O68" s="103">
        <f t="shared" ref="O68:O69" si="16">M68+1</f>
        <v>1.2288000000000001</v>
      </c>
      <c r="P68" s="96"/>
      <c r="Q68" s="160">
        <v>0.24840000000000001</v>
      </c>
      <c r="R68" s="96"/>
      <c r="S68" s="103">
        <f t="shared" si="14"/>
        <v>1.2484</v>
      </c>
      <c r="T68" s="96"/>
      <c r="U68" s="160">
        <v>0.1585</v>
      </c>
      <c r="V68" s="96"/>
      <c r="W68" s="103">
        <f t="shared" si="15"/>
        <v>1.1585000000000001</v>
      </c>
      <c r="X68" s="198"/>
      <c r="Y68" s="233">
        <v>0.12429999999999999</v>
      </c>
      <c r="Z68" s="96"/>
      <c r="AA68" s="103">
        <f t="shared" si="6"/>
        <v>1.1243000000000001</v>
      </c>
      <c r="AB68" s="96"/>
      <c r="AC68" s="101">
        <v>136.4</v>
      </c>
      <c r="AD68" s="122"/>
      <c r="AE68" s="185">
        <f t="shared" ref="AE68:AE69" si="17">AC68/AC67-1</f>
        <v>2.2488755622188883E-2</v>
      </c>
      <c r="AF68" s="186"/>
      <c r="AG68" s="103">
        <f>AE68+1</f>
        <v>1.0224887556221889</v>
      </c>
    </row>
    <row r="69" spans="3:40" s="111" customFormat="1" x14ac:dyDescent="0.2">
      <c r="C69" s="110">
        <v>2020</v>
      </c>
      <c r="E69" s="160">
        <v>8.6E-3</v>
      </c>
      <c r="F69" s="96"/>
      <c r="G69" s="103">
        <f>E69+1</f>
        <v>1.0085999999999999</v>
      </c>
      <c r="H69" s="96"/>
      <c r="I69" s="160">
        <v>8.6800000000000002E-2</v>
      </c>
      <c r="J69" s="96"/>
      <c r="K69" s="103">
        <f t="shared" si="13"/>
        <v>1.0868</v>
      </c>
      <c r="L69" s="96"/>
      <c r="M69" s="160">
        <v>5.6000000000000001E-2</v>
      </c>
      <c r="N69" s="96"/>
      <c r="O69" s="103">
        <f t="shared" si="16"/>
        <v>1.056</v>
      </c>
      <c r="P69" s="96"/>
      <c r="Q69" s="160">
        <v>0.16320000000000001</v>
      </c>
      <c r="R69" s="96"/>
      <c r="S69" s="103">
        <f t="shared" si="14"/>
        <v>1.1632</v>
      </c>
      <c r="T69" s="96"/>
      <c r="U69" s="190">
        <v>5.9200000000000003E-2</v>
      </c>
      <c r="V69" s="96"/>
      <c r="W69" s="103">
        <f t="shared" si="15"/>
        <v>1.0591999999999999</v>
      </c>
      <c r="X69" s="198"/>
      <c r="Y69" s="233">
        <v>0.1623</v>
      </c>
      <c r="Z69" s="191"/>
      <c r="AA69" s="103">
        <f t="shared" si="6"/>
        <v>1.1623000000000001</v>
      </c>
      <c r="AB69" s="96"/>
      <c r="AC69" s="101">
        <v>137.4</v>
      </c>
      <c r="AD69" s="198"/>
      <c r="AE69" s="185">
        <f t="shared" si="17"/>
        <v>7.3313782991202281E-3</v>
      </c>
      <c r="AF69" s="186"/>
      <c r="AG69" s="103">
        <f>AE69+1</f>
        <v>1.0073313782991202</v>
      </c>
      <c r="AH69" s="122"/>
      <c r="AI69" s="201"/>
      <c r="AJ69" s="122"/>
      <c r="AK69" s="198"/>
      <c r="AL69" s="163"/>
      <c r="AN69" s="192"/>
    </row>
    <row r="70" spans="3:40" s="17" customFormat="1" ht="25.5" x14ac:dyDescent="0.2">
      <c r="C70" s="90" t="s">
        <v>128</v>
      </c>
      <c r="D70" s="176"/>
      <c r="E70" s="324">
        <f>GEOMEAN(G20:G69)-1</f>
        <v>5.7679244916556849E-2</v>
      </c>
      <c r="F70" s="325"/>
      <c r="G70" s="326"/>
      <c r="H70" s="193"/>
      <c r="I70" s="324">
        <f>GEOMEAN(K20:K69)-1</f>
        <v>8.1666684079568563E-2</v>
      </c>
      <c r="J70" s="325"/>
      <c r="K70" s="326"/>
      <c r="L70" s="193"/>
      <c r="M70" s="324">
        <f>GEOMEAN(O20:O69)-1</f>
        <v>9.3131424653970063E-2</v>
      </c>
      <c r="N70" s="325"/>
      <c r="O70" s="326"/>
      <c r="P70" s="193"/>
      <c r="Q70" s="324">
        <f>GEOMEAN(S20:S69)-1</f>
        <v>0.11363137965367609</v>
      </c>
      <c r="R70" s="325"/>
      <c r="S70" s="326"/>
      <c r="T70" s="193"/>
      <c r="U70" s="324">
        <f>GEOMEAN(W20:W69)-1</f>
        <v>0.1009703100609376</v>
      </c>
      <c r="V70" s="325"/>
      <c r="W70" s="326"/>
      <c r="X70" s="194"/>
      <c r="Y70" s="324">
        <f>GEOMEAN(AA20:AA69)-1</f>
        <v>0.12730031532108566</v>
      </c>
      <c r="Z70" s="325"/>
      <c r="AA70" s="326"/>
      <c r="AB70" s="194"/>
      <c r="AC70" s="324">
        <f>GEOMEAN(AG20:AG69)-1</f>
        <v>3.8986282960818963E-2</v>
      </c>
      <c r="AD70" s="325"/>
      <c r="AE70" s="325"/>
      <c r="AF70" s="325"/>
      <c r="AG70" s="326"/>
    </row>
    <row r="71" spans="3:40" s="17" customFormat="1" ht="40.15" customHeight="1" x14ac:dyDescent="0.2">
      <c r="C71" s="90" t="s">
        <v>131</v>
      </c>
      <c r="D71" s="176"/>
      <c r="E71" s="301">
        <f>((1+E70)/(1+$AC$70)-1)</f>
        <v>1.7991538735687929E-2</v>
      </c>
      <c r="F71" s="302"/>
      <c r="G71" s="303"/>
      <c r="H71" s="174"/>
      <c r="I71" s="301">
        <f>((1+I70)/(1+$AC$70)-1)</f>
        <v>4.1078887968686528E-2</v>
      </c>
      <c r="J71" s="302"/>
      <c r="K71" s="303"/>
      <c r="L71" s="174"/>
      <c r="M71" s="301">
        <f>((1+M70)/(1+$AC$70)-1)</f>
        <v>5.211343266135593E-2</v>
      </c>
      <c r="N71" s="302"/>
      <c r="O71" s="303"/>
      <c r="P71" s="175"/>
      <c r="Q71" s="324">
        <f>((1+Q70)/(1+$AC$70)-1)</f>
        <v>7.1844159944190578E-2</v>
      </c>
      <c r="R71" s="325"/>
      <c r="S71" s="326"/>
      <c r="T71" s="175"/>
      <c r="U71" s="324">
        <f>((1+U70)/(1+$AC$70)-1)</f>
        <v>5.9658176548280872E-2</v>
      </c>
      <c r="V71" s="325"/>
      <c r="W71" s="326"/>
      <c r="X71" s="199"/>
      <c r="Y71" s="324">
        <f>((1+Y70)/(1+$AC$70)-1)</f>
        <v>8.5000190867387193E-2</v>
      </c>
      <c r="Z71" s="325"/>
      <c r="AA71" s="326"/>
      <c r="AB71" s="173"/>
      <c r="AC71" s="319" t="s">
        <v>45</v>
      </c>
      <c r="AD71" s="322"/>
      <c r="AE71" s="322"/>
      <c r="AF71" s="322"/>
      <c r="AG71" s="323"/>
    </row>
    <row r="72" spans="3:40" s="17" customFormat="1" ht="56.25" customHeight="1" x14ac:dyDescent="0.2">
      <c r="C72" s="90" t="s">
        <v>174</v>
      </c>
      <c r="D72" s="176"/>
      <c r="E72" s="301">
        <f>(1+E71)*(1+'Résumé des taux'!$G$5)-1</f>
        <v>3.8585507564310895E-2</v>
      </c>
      <c r="F72" s="302"/>
      <c r="G72" s="303"/>
      <c r="H72" s="174"/>
      <c r="I72" s="301">
        <f>(1+I71)*(1+'Résumé des taux'!$G$5)-1</f>
        <v>6.2139913872293118E-2</v>
      </c>
      <c r="J72" s="302"/>
      <c r="K72" s="303"/>
      <c r="L72" s="174"/>
      <c r="M72" s="301">
        <f>(1+M71)*(1+'Résumé des taux'!$G$5)-1</f>
        <v>7.3397687404095135E-2</v>
      </c>
      <c r="N72" s="302"/>
      <c r="O72" s="303"/>
      <c r="P72" s="175"/>
      <c r="Q72" s="324">
        <f>(1+Q71)*(1+'Résumé des taux'!$G$5)-1</f>
        <v>9.3527567299861447E-2</v>
      </c>
      <c r="R72" s="325"/>
      <c r="S72" s="326"/>
      <c r="T72" s="175"/>
      <c r="U72" s="324">
        <f>(1+U71)*(1+'Résumé des taux'!$G$5)-1</f>
        <v>8.1095061459852458E-2</v>
      </c>
      <c r="V72" s="325"/>
      <c r="W72" s="326"/>
      <c r="X72" s="199"/>
      <c r="Y72" s="324">
        <f>(1+Y71)*(1+'[1]Summary Rates'!$G$5)-1</f>
        <v>0.1069497447286345</v>
      </c>
      <c r="Z72" s="325"/>
      <c r="AA72" s="326"/>
      <c r="AB72" s="173"/>
      <c r="AC72" s="319" t="s">
        <v>45</v>
      </c>
      <c r="AD72" s="320"/>
      <c r="AE72" s="320"/>
      <c r="AF72" s="320"/>
      <c r="AG72" s="321"/>
    </row>
    <row r="73" spans="3:40" s="17" customFormat="1" ht="33.75" customHeight="1" x14ac:dyDescent="0.2">
      <c r="C73" s="90" t="s">
        <v>132</v>
      </c>
      <c r="D73" s="176"/>
      <c r="E73" s="301">
        <f>STDEV(G20:G69)</f>
        <v>4.4738584343977546E-2</v>
      </c>
      <c r="F73" s="302"/>
      <c r="G73" s="303"/>
      <c r="H73" s="174"/>
      <c r="I73" s="301">
        <f>STDEV(K20:K69)</f>
        <v>7.4452135258257196E-2</v>
      </c>
      <c r="J73" s="302"/>
      <c r="K73" s="303"/>
      <c r="L73" s="174"/>
      <c r="M73" s="301">
        <f>STDEV(O20:O69)</f>
        <v>0.16402962460344794</v>
      </c>
      <c r="N73" s="302"/>
      <c r="O73" s="303"/>
      <c r="P73" s="175"/>
      <c r="Q73" s="301">
        <f>STDEV(S20:S69)</f>
        <v>0.16706651647834495</v>
      </c>
      <c r="R73" s="302"/>
      <c r="S73" s="303"/>
      <c r="T73" s="175"/>
      <c r="U73" s="301">
        <f>STDEV(W20:W69)</f>
        <v>0.20508205101704366</v>
      </c>
      <c r="V73" s="302"/>
      <c r="W73" s="303"/>
      <c r="X73" s="199"/>
      <c r="Y73" s="301">
        <f>STDEV(AA20:AA69)</f>
        <v>0.20845020181839105</v>
      </c>
      <c r="Z73" s="302"/>
      <c r="AA73" s="303"/>
      <c r="AB73" s="174"/>
      <c r="AC73" s="301">
        <f>STDEV(AE20:AE69)</f>
        <v>3.2905647621702068E-2</v>
      </c>
      <c r="AD73" s="302"/>
      <c r="AE73" s="302"/>
      <c r="AF73" s="302"/>
      <c r="AG73" s="303"/>
    </row>
    <row r="74" spans="3:40" s="17" customFormat="1" ht="31.5" customHeight="1" x14ac:dyDescent="0.2">
      <c r="C74" s="212" t="s">
        <v>41</v>
      </c>
      <c r="D74" s="213"/>
      <c r="E74" s="214"/>
      <c r="F74" s="214"/>
      <c r="G74" s="214"/>
      <c r="H74" s="213"/>
      <c r="I74" s="214"/>
      <c r="J74" s="214"/>
      <c r="K74" s="214"/>
      <c r="L74" s="213"/>
      <c r="M74" s="214"/>
      <c r="N74" s="214"/>
      <c r="O74" s="214"/>
      <c r="P74" s="213"/>
      <c r="Q74" s="214"/>
      <c r="R74" s="214"/>
      <c r="S74" s="214"/>
      <c r="T74" s="213"/>
      <c r="U74" s="214"/>
      <c r="V74" s="214"/>
      <c r="W74" s="214"/>
      <c r="X74" s="213"/>
      <c r="Y74" s="213"/>
      <c r="Z74" s="213"/>
      <c r="AA74" s="213"/>
      <c r="AB74" s="213"/>
      <c r="AC74" s="214"/>
      <c r="AD74" s="214"/>
      <c r="AE74" s="214"/>
      <c r="AF74" s="214"/>
      <c r="AG74" s="214"/>
    </row>
    <row r="75" spans="3:40" s="17" customFormat="1" x14ac:dyDescent="0.2">
      <c r="C75" s="25"/>
      <c r="E75" s="26"/>
      <c r="F75" s="26"/>
      <c r="G75" s="26"/>
      <c r="H75" s="26"/>
      <c r="I75" s="26"/>
      <c r="J75" s="26"/>
      <c r="K75" s="26"/>
      <c r="L75" s="26"/>
      <c r="M75" s="26"/>
      <c r="N75" s="26"/>
      <c r="O75" s="26"/>
      <c r="P75" s="105"/>
      <c r="Q75" s="105"/>
      <c r="R75" s="105"/>
      <c r="S75" s="105"/>
      <c r="T75" s="105"/>
      <c r="U75" s="104"/>
      <c r="V75" s="105"/>
      <c r="W75" s="105"/>
      <c r="X75" s="105"/>
      <c r="Y75" s="105"/>
      <c r="Z75" s="105"/>
      <c r="AA75" s="105"/>
      <c r="AB75" s="105"/>
      <c r="AC75" s="26"/>
      <c r="AD75" s="26"/>
      <c r="AE75" s="26"/>
      <c r="AF75" s="26"/>
      <c r="AG75" s="26"/>
    </row>
    <row r="76" spans="3:40" s="17" customFormat="1" x14ac:dyDescent="0.2">
      <c r="C76" s="25"/>
      <c r="E76" s="26"/>
      <c r="F76" s="26"/>
      <c r="G76" s="26"/>
      <c r="H76" s="26"/>
      <c r="I76" s="26"/>
      <c r="J76" s="26"/>
      <c r="K76" s="26"/>
      <c r="L76" s="26"/>
      <c r="M76" s="26"/>
      <c r="N76" s="26"/>
      <c r="O76" s="26"/>
      <c r="P76" s="105"/>
      <c r="Q76" s="105"/>
      <c r="R76" s="105"/>
      <c r="S76" s="105"/>
      <c r="T76" s="105"/>
      <c r="U76" s="104"/>
      <c r="V76" s="105"/>
      <c r="W76" s="105"/>
      <c r="X76" s="105"/>
      <c r="Y76" s="105"/>
      <c r="Z76" s="105"/>
      <c r="AA76" s="105"/>
      <c r="AB76" s="105"/>
      <c r="AC76" s="26"/>
      <c r="AD76" s="26"/>
      <c r="AE76" s="26"/>
      <c r="AF76" s="26"/>
      <c r="AG76" s="26"/>
    </row>
    <row r="77" spans="3:40" s="17" customFormat="1" x14ac:dyDescent="0.2">
      <c r="C77" s="25"/>
      <c r="E77" s="26"/>
      <c r="F77" s="26"/>
      <c r="G77" s="26"/>
      <c r="H77" s="26"/>
      <c r="I77" s="26"/>
      <c r="J77" s="26"/>
      <c r="K77" s="26"/>
      <c r="L77" s="26"/>
      <c r="M77" s="26"/>
      <c r="N77" s="26"/>
      <c r="O77" s="26"/>
      <c r="P77" s="105"/>
      <c r="Q77" s="105"/>
      <c r="R77" s="105"/>
      <c r="S77" s="105"/>
      <c r="T77" s="105"/>
      <c r="U77" s="104"/>
      <c r="V77" s="105"/>
      <c r="W77" s="105"/>
      <c r="X77" s="105"/>
      <c r="Y77" s="105"/>
      <c r="Z77" s="105"/>
      <c r="AA77" s="105"/>
      <c r="AB77" s="26"/>
      <c r="AC77" s="26"/>
      <c r="AD77" s="26"/>
      <c r="AE77" s="26"/>
      <c r="AF77" s="26"/>
      <c r="AG77" s="26"/>
    </row>
    <row r="78" spans="3:40" s="17" customFormat="1" ht="18" x14ac:dyDescent="0.25">
      <c r="C78" s="243" t="s">
        <v>42</v>
      </c>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row>
    <row r="79" spans="3:40" s="17" customFormat="1" x14ac:dyDescent="0.2">
      <c r="C79" s="7"/>
      <c r="D79" s="8"/>
      <c r="E79" s="7"/>
      <c r="F79" s="7"/>
      <c r="G79" s="7"/>
      <c r="H79" s="7"/>
      <c r="I79" s="7"/>
      <c r="J79" s="7"/>
      <c r="K79" s="7"/>
      <c r="L79" s="7"/>
      <c r="M79" s="7"/>
      <c r="N79" s="7"/>
      <c r="O79" s="7"/>
      <c r="P79" s="97"/>
      <c r="Q79" s="97"/>
      <c r="R79" s="97"/>
      <c r="S79" s="97"/>
      <c r="T79" s="97"/>
      <c r="U79" s="96"/>
      <c r="V79" s="97"/>
      <c r="W79" s="97"/>
      <c r="X79" s="184"/>
      <c r="Y79" s="184"/>
      <c r="Z79" s="184"/>
      <c r="AA79" s="184"/>
      <c r="AB79" s="97"/>
      <c r="AC79" s="7"/>
      <c r="AD79" s="8"/>
      <c r="AE79" s="8"/>
      <c r="AF79" s="8"/>
      <c r="AG79" s="8"/>
    </row>
    <row r="80" spans="3:40" s="17" customFormat="1" ht="36.75" customHeight="1" x14ac:dyDescent="0.2">
      <c r="C80" s="7"/>
      <c r="D80" s="8"/>
      <c r="E80" s="316" t="s">
        <v>35</v>
      </c>
      <c r="F80" s="317"/>
      <c r="G80" s="318"/>
      <c r="H80" s="7"/>
      <c r="I80" s="316" t="s">
        <v>26</v>
      </c>
      <c r="J80" s="317"/>
      <c r="K80" s="318"/>
      <c r="L80" s="7"/>
      <c r="M80" s="316" t="s">
        <v>27</v>
      </c>
      <c r="N80" s="317"/>
      <c r="O80" s="318"/>
      <c r="P80" s="97"/>
      <c r="Q80" s="308" t="s">
        <v>61</v>
      </c>
      <c r="R80" s="309"/>
      <c r="S80" s="310"/>
      <c r="T80" s="97"/>
      <c r="U80" s="308" t="s">
        <v>59</v>
      </c>
      <c r="V80" s="309"/>
      <c r="W80" s="310"/>
      <c r="X80" s="195"/>
      <c r="Y80" s="311" t="s">
        <v>133</v>
      </c>
      <c r="Z80" s="312"/>
      <c r="AA80" s="313"/>
      <c r="AB80" s="98"/>
      <c r="AC80" s="316" t="s">
        <v>0</v>
      </c>
      <c r="AD80" s="317"/>
      <c r="AE80" s="317"/>
      <c r="AF80" s="317"/>
      <c r="AG80" s="318"/>
      <c r="AI80" s="8"/>
      <c r="AJ80" s="8"/>
      <c r="AK80" s="8"/>
      <c r="AL80" s="8"/>
    </row>
    <row r="81" spans="3:38" ht="23.25" customHeight="1" x14ac:dyDescent="0.2">
      <c r="C81" s="64" t="s">
        <v>1</v>
      </c>
      <c r="D81" s="65"/>
      <c r="E81" s="307" t="s">
        <v>181</v>
      </c>
      <c r="F81" s="304"/>
      <c r="G81" s="306"/>
      <c r="H81" s="65"/>
      <c r="I81" s="307" t="s">
        <v>182</v>
      </c>
      <c r="J81" s="304"/>
      <c r="K81" s="306"/>
      <c r="L81" s="65"/>
      <c r="M81" s="304" t="s">
        <v>36</v>
      </c>
      <c r="N81" s="304"/>
      <c r="O81" s="304"/>
      <c r="Q81" s="300" t="s">
        <v>62</v>
      </c>
      <c r="R81" s="300"/>
      <c r="S81" s="300"/>
      <c r="T81" s="98"/>
      <c r="U81" s="300" t="s">
        <v>60</v>
      </c>
      <c r="V81" s="300"/>
      <c r="W81" s="300"/>
      <c r="X81" s="196"/>
      <c r="Y81" s="314" t="s">
        <v>134</v>
      </c>
      <c r="Z81" s="300"/>
      <c r="AA81" s="315"/>
      <c r="AC81" s="304" t="s">
        <v>37</v>
      </c>
      <c r="AD81" s="304"/>
      <c r="AE81" s="304"/>
      <c r="AF81" s="305"/>
      <c r="AG81" s="306"/>
    </row>
    <row r="82" spans="3:38" ht="27.6" customHeight="1" thickBot="1" x14ac:dyDescent="0.25">
      <c r="C82" s="24"/>
      <c r="E82" s="139" t="s">
        <v>43</v>
      </c>
      <c r="G82" s="142" t="s">
        <v>44</v>
      </c>
      <c r="I82" s="139" t="s">
        <v>43</v>
      </c>
      <c r="K82" s="142" t="s">
        <v>44</v>
      </c>
      <c r="M82" s="139" t="s">
        <v>43</v>
      </c>
      <c r="O82" s="91" t="s">
        <v>44</v>
      </c>
      <c r="Q82" s="118" t="s">
        <v>43</v>
      </c>
      <c r="S82" s="106" t="s">
        <v>44</v>
      </c>
      <c r="U82" s="109" t="s">
        <v>43</v>
      </c>
      <c r="W82" s="106" t="s">
        <v>44</v>
      </c>
      <c r="X82" s="197"/>
      <c r="Y82" s="109" t="s">
        <v>43</v>
      </c>
      <c r="AA82" s="106" t="s">
        <v>44</v>
      </c>
      <c r="AB82" s="107"/>
      <c r="AC82" s="92" t="s">
        <v>43</v>
      </c>
      <c r="AD82" s="7"/>
      <c r="AE82" s="7"/>
      <c r="AF82" s="7"/>
      <c r="AG82" s="91" t="s">
        <v>44</v>
      </c>
    </row>
    <row r="83" spans="3:38" x14ac:dyDescent="0.2">
      <c r="C83" s="137" t="s">
        <v>2</v>
      </c>
      <c r="E83" s="140">
        <f t="shared" ref="E83:E89" si="18">GEOMEAN(G10:G59)-1</f>
        <v>6.5678858543882779E-2</v>
      </c>
      <c r="F83" s="27"/>
      <c r="G83" s="140">
        <f t="shared" ref="G83:G89" si="19">STDEV(E10:E59)</f>
        <v>3.8797005230784734E-2</v>
      </c>
      <c r="H83" s="27"/>
      <c r="I83" s="140">
        <f t="shared" ref="I83:I89" si="20">GEOMEAN(K10:K59)-1</f>
        <v>8.0168104492055248E-2</v>
      </c>
      <c r="J83" s="27"/>
      <c r="K83" s="140">
        <f t="shared" ref="K83:K89" si="21">STDEV(I10:I59)</f>
        <v>7.749767289132295E-2</v>
      </c>
      <c r="L83" s="27"/>
      <c r="M83" s="140">
        <f t="shared" ref="M83:M89" si="22">GEOMEAN(O10:O59)-1</f>
        <v>0.10053067278605021</v>
      </c>
      <c r="N83" s="28"/>
      <c r="O83" s="145">
        <f t="shared" ref="O83:O89" si="23">STDEV(M10:M59)</f>
        <v>0.16685342722954799</v>
      </c>
      <c r="Q83" s="146">
        <f t="shared" ref="Q83:Q88" si="24">GEOMEAN(S10:S59)-1</f>
        <v>9.7450073199678577E-2</v>
      </c>
      <c r="R83" s="115"/>
      <c r="S83" s="146">
        <f t="shared" ref="S83:S88" si="25">STDEV(Q10:Q59)</f>
        <v>0.17144786511422161</v>
      </c>
      <c r="T83" s="107"/>
      <c r="U83" s="146">
        <f t="shared" ref="U83:U88" si="26">GEOMEAN(W10:W59)-1</f>
        <v>0.10093295758092458</v>
      </c>
      <c r="V83" s="107"/>
      <c r="W83" s="146">
        <f t="shared" ref="W83:W88" si="27">STDEV(U10:U59)</f>
        <v>0.21346388757814944</v>
      </c>
      <c r="X83" s="164"/>
      <c r="Y83" s="141">
        <f t="shared" ref="Y83:Y88" si="28">GEOMEAN(AA10:AA59)-1</f>
        <v>0.13083929845592301</v>
      </c>
      <c r="Z83" s="203"/>
      <c r="AA83" s="141">
        <f t="shared" ref="AA83:AA88" si="29">STDEV(Y10:Y59)</f>
        <v>0.21562341081955316</v>
      </c>
      <c r="AB83" s="107"/>
      <c r="AC83" s="145">
        <f t="shared" ref="AC83:AC89" si="30">GEOMEAN(AG10:AG59)-1</f>
        <v>4.1076789898313537E-2</v>
      </c>
      <c r="AD83" s="29"/>
      <c r="AE83" s="29"/>
      <c r="AF83" s="29"/>
      <c r="AG83" s="147">
        <f t="shared" ref="AG83:AG89" si="31">STDEV(AE10:AE59)</f>
        <v>3.2217245305017884E-2</v>
      </c>
    </row>
    <row r="84" spans="3:38" x14ac:dyDescent="0.2">
      <c r="C84" s="137" t="s">
        <v>3</v>
      </c>
      <c r="E84" s="140">
        <f t="shared" si="18"/>
        <v>6.5283516473232606E-2</v>
      </c>
      <c r="F84" s="27"/>
      <c r="G84" s="143">
        <f t="shared" si="19"/>
        <v>3.9258954312340916E-2</v>
      </c>
      <c r="H84" s="27"/>
      <c r="I84" s="140">
        <f t="shared" si="20"/>
        <v>8.026929862011567E-2</v>
      </c>
      <c r="J84" s="27"/>
      <c r="K84" s="143">
        <f t="shared" si="21"/>
        <v>7.7512921751840047E-2</v>
      </c>
      <c r="L84" s="27"/>
      <c r="M84" s="140">
        <f t="shared" si="22"/>
        <v>9.2320840624105838E-2</v>
      </c>
      <c r="N84" s="28"/>
      <c r="O84" s="143">
        <f t="shared" si="23"/>
        <v>0.16631285964808018</v>
      </c>
      <c r="Q84" s="141">
        <f t="shared" si="24"/>
        <v>9.1941613377160891E-2</v>
      </c>
      <c r="R84" s="116"/>
      <c r="S84" s="144">
        <f t="shared" si="25"/>
        <v>0.168279712807516</v>
      </c>
      <c r="T84" s="107"/>
      <c r="U84" s="141">
        <f t="shared" si="26"/>
        <v>9.6021912337743931E-2</v>
      </c>
      <c r="V84" s="107"/>
      <c r="W84" s="144">
        <f t="shared" si="27"/>
        <v>0.21346899999690711</v>
      </c>
      <c r="X84" s="200"/>
      <c r="Y84" s="141">
        <f t="shared" si="28"/>
        <v>0.12359427504707865</v>
      </c>
      <c r="Z84" s="203"/>
      <c r="AA84" s="204">
        <f t="shared" si="29"/>
        <v>0.21817697903201921</v>
      </c>
      <c r="AB84" s="107"/>
      <c r="AC84" s="140">
        <f t="shared" si="30"/>
        <v>4.1549935368856206E-2</v>
      </c>
      <c r="AD84" s="29"/>
      <c r="AE84" s="29"/>
      <c r="AF84" s="29"/>
      <c r="AG84" s="148">
        <f t="shared" si="31"/>
        <v>3.1773212701569686E-2</v>
      </c>
    </row>
    <row r="85" spans="3:38" x14ac:dyDescent="0.2">
      <c r="C85" s="137" t="s">
        <v>4</v>
      </c>
      <c r="E85" s="140">
        <f t="shared" si="18"/>
        <v>6.4618204741206275E-2</v>
      </c>
      <c r="F85" s="27"/>
      <c r="G85" s="140">
        <f t="shared" si="19"/>
        <v>3.9912153991409106E-2</v>
      </c>
      <c r="H85" s="27"/>
      <c r="I85" s="140">
        <f t="shared" si="20"/>
        <v>7.9972424323092817E-2</v>
      </c>
      <c r="J85" s="27"/>
      <c r="K85" s="140">
        <f t="shared" si="21"/>
        <v>7.7662159507832132E-2</v>
      </c>
      <c r="L85" s="27"/>
      <c r="M85" s="140">
        <f t="shared" si="22"/>
        <v>9.5449775242959278E-2</v>
      </c>
      <c r="N85" s="28"/>
      <c r="O85" s="140">
        <f t="shared" si="23"/>
        <v>0.16443835212825203</v>
      </c>
      <c r="P85" s="115"/>
      <c r="Q85" s="141">
        <f t="shared" si="24"/>
        <v>9.6007463485556777E-2</v>
      </c>
      <c r="R85" s="115"/>
      <c r="S85" s="141">
        <f t="shared" si="25"/>
        <v>0.16666702182678003</v>
      </c>
      <c r="T85" s="107"/>
      <c r="U85" s="141">
        <f t="shared" si="26"/>
        <v>9.7109825009316975E-2</v>
      </c>
      <c r="V85" s="107"/>
      <c r="W85" s="141">
        <f t="shared" si="27"/>
        <v>0.21124794906918617</v>
      </c>
      <c r="X85" s="164"/>
      <c r="Y85" s="141">
        <f t="shared" si="28"/>
        <v>0.12426206516027394</v>
      </c>
      <c r="Z85" s="203"/>
      <c r="AA85" s="141">
        <f t="shared" si="29"/>
        <v>0.21584959776012089</v>
      </c>
      <c r="AB85" s="107"/>
      <c r="AC85" s="140">
        <f t="shared" si="30"/>
        <v>4.1328255511327239E-2</v>
      </c>
      <c r="AD85" s="29"/>
      <c r="AE85" s="29"/>
      <c r="AF85" s="29"/>
      <c r="AG85" s="148">
        <f t="shared" si="31"/>
        <v>3.1967981094046125E-2</v>
      </c>
    </row>
    <row r="86" spans="3:38" x14ac:dyDescent="0.2">
      <c r="C86" s="137" t="s">
        <v>5</v>
      </c>
      <c r="E86" s="140">
        <f t="shared" si="18"/>
        <v>6.4072233377000742E-2</v>
      </c>
      <c r="F86" s="27"/>
      <c r="G86" s="143">
        <f t="shared" si="19"/>
        <v>4.0469858230457262E-2</v>
      </c>
      <c r="H86" s="27"/>
      <c r="I86" s="140">
        <f t="shared" si="20"/>
        <v>7.8747412955343821E-2</v>
      </c>
      <c r="J86" s="27"/>
      <c r="K86" s="143">
        <f t="shared" si="21"/>
        <v>7.8642607244404306E-2</v>
      </c>
      <c r="L86" s="27"/>
      <c r="M86" s="140">
        <f t="shared" si="22"/>
        <v>9.4949351074343769E-2</v>
      </c>
      <c r="N86" s="28"/>
      <c r="O86" s="143">
        <f t="shared" si="23"/>
        <v>0.16432498375810148</v>
      </c>
      <c r="P86" s="116"/>
      <c r="Q86" s="141">
        <f t="shared" si="24"/>
        <v>9.9038964906325022E-2</v>
      </c>
      <c r="R86" s="116"/>
      <c r="S86" s="144">
        <f t="shared" si="25"/>
        <v>0.17130883339540609</v>
      </c>
      <c r="T86" s="107"/>
      <c r="U86" s="141">
        <f t="shared" si="26"/>
        <v>0.10126101090644113</v>
      </c>
      <c r="V86" s="107"/>
      <c r="W86" s="144">
        <f t="shared" si="27"/>
        <v>0.2109360929763105</v>
      </c>
      <c r="X86" s="200"/>
      <c r="Y86" s="141">
        <f t="shared" si="28"/>
        <v>0.12246057298194635</v>
      </c>
      <c r="Z86" s="203"/>
      <c r="AA86" s="204">
        <f t="shared" si="29"/>
        <v>0.21412307718617382</v>
      </c>
      <c r="AB86" s="107"/>
      <c r="AC86" s="140">
        <f t="shared" si="30"/>
        <v>4.1197553953163046E-2</v>
      </c>
      <c r="AD86" s="29"/>
      <c r="AE86" s="29"/>
      <c r="AF86" s="29"/>
      <c r="AG86" s="148">
        <f t="shared" si="31"/>
        <v>3.2074295252828046E-2</v>
      </c>
    </row>
    <row r="87" spans="3:38" x14ac:dyDescent="0.2">
      <c r="C87" s="137" t="s">
        <v>6</v>
      </c>
      <c r="E87" s="140">
        <f t="shared" si="18"/>
        <v>6.3473612691158365E-2</v>
      </c>
      <c r="F87" s="27"/>
      <c r="G87" s="140">
        <f t="shared" si="19"/>
        <v>4.1061281220940875E-2</v>
      </c>
      <c r="H87" s="27"/>
      <c r="I87" s="140">
        <f t="shared" si="20"/>
        <v>7.9275341578429748E-2</v>
      </c>
      <c r="J87" s="27"/>
      <c r="K87" s="140">
        <f t="shared" si="21"/>
        <v>7.8595130624440221E-2</v>
      </c>
      <c r="L87" s="27"/>
      <c r="M87" s="140">
        <f t="shared" si="22"/>
        <v>9.2186926164421701E-2</v>
      </c>
      <c r="N87" s="28"/>
      <c r="O87" s="140">
        <f t="shared" si="23"/>
        <v>0.16295741068833772</v>
      </c>
      <c r="P87" s="115"/>
      <c r="Q87" s="141">
        <f t="shared" si="24"/>
        <v>0.10052773889531763</v>
      </c>
      <c r="R87" s="115"/>
      <c r="S87" s="141">
        <f t="shared" si="25"/>
        <v>0.17213248532455888</v>
      </c>
      <c r="T87" s="107"/>
      <c r="U87" s="141">
        <f t="shared" si="26"/>
        <v>9.9875824090408738E-2</v>
      </c>
      <c r="V87" s="107"/>
      <c r="W87" s="141">
        <f t="shared" si="27"/>
        <v>0.20907729954608412</v>
      </c>
      <c r="X87" s="164"/>
      <c r="Y87" s="141">
        <f t="shared" si="28"/>
        <v>0.12130887979687777</v>
      </c>
      <c r="Z87" s="203"/>
      <c r="AA87" s="141">
        <f t="shared" si="29"/>
        <v>0.21220361817613217</v>
      </c>
      <c r="AB87" s="107"/>
      <c r="AC87" s="140">
        <f t="shared" si="30"/>
        <v>4.1121044916768934E-2</v>
      </c>
      <c r="AD87" s="29"/>
      <c r="AE87" s="29"/>
      <c r="AF87" s="29"/>
      <c r="AG87" s="148">
        <f t="shared" si="31"/>
        <v>3.2133880390293725E-2</v>
      </c>
    </row>
    <row r="88" spans="3:38" x14ac:dyDescent="0.2">
      <c r="C88" s="137" t="s">
        <v>7</v>
      </c>
      <c r="E88" s="140">
        <f t="shared" si="18"/>
        <v>6.2788816470260356E-2</v>
      </c>
      <c r="F88" s="27"/>
      <c r="G88" s="143">
        <f t="shared" si="19"/>
        <v>4.1729285694313861E-2</v>
      </c>
      <c r="H88" s="27"/>
      <c r="I88" s="140">
        <f t="shared" si="20"/>
        <v>8.0011981461487247E-2</v>
      </c>
      <c r="J88" s="27"/>
      <c r="K88" s="143">
        <f t="shared" si="21"/>
        <v>7.8011632656032448E-2</v>
      </c>
      <c r="L88" s="27"/>
      <c r="M88" s="140">
        <f t="shared" si="22"/>
        <v>8.888157829863097E-2</v>
      </c>
      <c r="N88" s="28"/>
      <c r="O88" s="143">
        <f t="shared" si="23"/>
        <v>0.16503777965065411</v>
      </c>
      <c r="P88" s="115"/>
      <c r="Q88" s="141">
        <f t="shared" si="24"/>
        <v>0.10223978711327275</v>
      </c>
      <c r="R88" s="115"/>
      <c r="S88" s="141">
        <f t="shared" si="25"/>
        <v>0.17272888191287328</v>
      </c>
      <c r="T88" s="107"/>
      <c r="U88" s="141">
        <f t="shared" si="26"/>
        <v>0.10163558983507515</v>
      </c>
      <c r="V88" s="107"/>
      <c r="W88" s="141">
        <f t="shared" si="27"/>
        <v>0.20926573718715355</v>
      </c>
      <c r="X88" s="164"/>
      <c r="Y88" s="141">
        <f t="shared" si="28"/>
        <v>0.11991618552347116</v>
      </c>
      <c r="Z88" s="203"/>
      <c r="AA88" s="141">
        <f t="shared" si="29"/>
        <v>0.21275410775796269</v>
      </c>
      <c r="AB88" s="107"/>
      <c r="AC88" s="140">
        <f t="shared" si="30"/>
        <v>4.0835001315563835E-2</v>
      </c>
      <c r="AD88" s="29"/>
      <c r="AE88" s="29"/>
      <c r="AF88" s="29"/>
      <c r="AG88" s="148">
        <f t="shared" si="31"/>
        <v>3.2297394289710152E-2</v>
      </c>
    </row>
    <row r="89" spans="3:38" x14ac:dyDescent="0.2">
      <c r="C89" s="138" t="s">
        <v>58</v>
      </c>
      <c r="D89" s="151"/>
      <c r="E89" s="140">
        <f t="shared" si="18"/>
        <v>6.185338458812395E-2</v>
      </c>
      <c r="F89" s="177"/>
      <c r="G89" s="143">
        <f t="shared" si="19"/>
        <v>4.2505405170351993E-2</v>
      </c>
      <c r="H89" s="177"/>
      <c r="I89" s="140">
        <f t="shared" si="20"/>
        <v>8.0596774417719397E-2</v>
      </c>
      <c r="J89" s="177"/>
      <c r="K89" s="143">
        <f t="shared" si="21"/>
        <v>7.7442042166505159E-2</v>
      </c>
      <c r="L89" s="177"/>
      <c r="M89" s="140">
        <f t="shared" si="22"/>
        <v>9.4658576194769806E-2</v>
      </c>
      <c r="N89" s="179"/>
      <c r="O89" s="143">
        <f t="shared" si="23"/>
        <v>0.16383276932126925</v>
      </c>
      <c r="P89" s="181"/>
      <c r="Q89" s="141">
        <f>GEOMEAN(S16:S65)-1</f>
        <v>0.10614508531907751</v>
      </c>
      <c r="R89" s="181"/>
      <c r="S89" s="144">
        <f>STDEV(Q16:Q65)</f>
        <v>0.1701347711430303</v>
      </c>
      <c r="T89" s="180"/>
      <c r="U89" s="141">
        <f>GEOMEAN(W16:W65)-1</f>
        <v>9.895062897667084E-2</v>
      </c>
      <c r="V89" s="180"/>
      <c r="W89" s="144">
        <f>STDEV(U16:U65)</f>
        <v>0.2087058678186624</v>
      </c>
      <c r="X89" s="181"/>
      <c r="Y89" s="141">
        <f>GEOMEAN(AA16:AA65)-1</f>
        <v>0.12269437830594287</v>
      </c>
      <c r="Z89" s="203"/>
      <c r="AA89" s="204">
        <f>STDEV(Y16:Y65)</f>
        <v>0.21118328842007794</v>
      </c>
      <c r="AB89" s="110"/>
      <c r="AC89" s="140">
        <f t="shared" si="30"/>
        <v>4.0427529807208984E-2</v>
      </c>
      <c r="AD89" s="149"/>
      <c r="AE89" s="29"/>
      <c r="AF89" s="150"/>
      <c r="AG89" s="148">
        <f t="shared" si="31"/>
        <v>3.2500414200700815E-2</v>
      </c>
      <c r="AI89" s="121"/>
      <c r="AJ89" s="121"/>
      <c r="AK89" s="107"/>
      <c r="AL89" s="111"/>
    </row>
    <row r="90" spans="3:38" s="111" customFormat="1" x14ac:dyDescent="0.2">
      <c r="C90" s="126" t="s">
        <v>63</v>
      </c>
      <c r="D90" s="152"/>
      <c r="E90" s="141">
        <f>GEOMEAN(G17:G66)-1</f>
        <v>6.1016494766501728E-2</v>
      </c>
      <c r="F90" s="178"/>
      <c r="G90" s="144">
        <f>STDEV(E17:E66)</f>
        <v>4.3209141984739997E-2</v>
      </c>
      <c r="H90" s="178"/>
      <c r="I90" s="141">
        <f>GEOMEAN(K17:K66)-1</f>
        <v>8.1239782665277982E-2</v>
      </c>
      <c r="J90" s="178"/>
      <c r="K90" s="144">
        <f>STDEV(I17:I66)</f>
        <v>7.6859230323013658E-2</v>
      </c>
      <c r="L90" s="178"/>
      <c r="M90" s="141">
        <f>GEOMEAN(O17:O66)-1</f>
        <v>9.2926705073516969E-2</v>
      </c>
      <c r="N90" s="180"/>
      <c r="O90" s="144">
        <f>STDEV(M17:M66)</f>
        <v>0.16350252682263489</v>
      </c>
      <c r="P90" s="181"/>
      <c r="Q90" s="141">
        <f>GEOMEAN(S17:S66)-1</f>
        <v>0.10433145787162257</v>
      </c>
      <c r="R90" s="181"/>
      <c r="S90" s="108">
        <f>STDEV(Q17:Q66)</f>
        <v>0.16933302630015451</v>
      </c>
      <c r="T90" s="180"/>
      <c r="U90" s="141">
        <f>GEOMEAN(W17:W66)-1</f>
        <v>9.8528023795630748E-2</v>
      </c>
      <c r="V90" s="180"/>
      <c r="W90" s="144">
        <f>STDEV(U17:U66)</f>
        <v>0.20856850707647467</v>
      </c>
      <c r="X90" s="181"/>
      <c r="Y90" s="117">
        <f>GEOMEAN(AA17:AA66)-1</f>
        <v>0.12419226052121668</v>
      </c>
      <c r="Z90" s="205"/>
      <c r="AA90" s="161">
        <f>STDEV(Y17:Y66)</f>
        <v>0.2119639867341889</v>
      </c>
      <c r="AB90" s="180"/>
      <c r="AC90" s="141">
        <f>GEOMEAN(AG17:AG66)-1</f>
        <v>4.0005888844949489E-2</v>
      </c>
      <c r="AD90" s="153"/>
      <c r="AE90" s="116"/>
      <c r="AF90" s="154"/>
      <c r="AG90" s="141">
        <f>STDEV(AE17:AE66)</f>
        <v>3.2651788447418291E-2</v>
      </c>
      <c r="AH90" s="121"/>
      <c r="AI90" s="121"/>
      <c r="AJ90" s="121"/>
      <c r="AK90" s="107"/>
    </row>
    <row r="91" spans="3:38" s="111" customFormat="1" x14ac:dyDescent="0.2">
      <c r="C91" s="119" t="s">
        <v>78</v>
      </c>
      <c r="D91" s="152"/>
      <c r="E91" s="117">
        <f>GEOMEAN(G18:G67)-1</f>
        <v>5.9982670791891346E-2</v>
      </c>
      <c r="F91" s="178"/>
      <c r="G91" s="108">
        <f>STDEV(E18:E67)</f>
        <v>4.3737775381798898E-2</v>
      </c>
      <c r="H91" s="178"/>
      <c r="I91" s="117">
        <f>GEOMEAN(K18:K67)-1</f>
        <v>8.1084220968495213E-2</v>
      </c>
      <c r="J91" s="178"/>
      <c r="K91" s="108">
        <f>STDEV(I18:I67)</f>
        <v>7.6987395808346196E-2</v>
      </c>
      <c r="L91" s="178"/>
      <c r="M91" s="117">
        <f>GEOMEAN(O18:O67)-1</f>
        <v>8.6484490461794516E-2</v>
      </c>
      <c r="N91" s="178"/>
      <c r="O91" s="108">
        <f>STDEV(M18:M67)</f>
        <v>0.1648529090094871</v>
      </c>
      <c r="P91" s="181"/>
      <c r="Q91" s="117">
        <f>GEOMEAN(S18:S67)-1</f>
        <v>0.10309006161573331</v>
      </c>
      <c r="R91" s="178"/>
      <c r="S91" s="108">
        <f>STDEV(Q18:Q67)</f>
        <v>0.16965561353417763</v>
      </c>
      <c r="T91" s="180"/>
      <c r="U91" s="117">
        <f>GEOMEAN(W18:W67)-1</f>
        <v>9.2550319556079952E-2</v>
      </c>
      <c r="V91" s="178"/>
      <c r="W91" s="108">
        <f>STDEV(U18:U67)</f>
        <v>0.20935682426286975</v>
      </c>
      <c r="X91" s="181"/>
      <c r="Y91" s="117">
        <f>GEOMEAN(AA18:AA67)-1</f>
        <v>0.11771173378016586</v>
      </c>
      <c r="Z91" s="206"/>
      <c r="AA91" s="161">
        <f>STDEV(Y18:Y67)</f>
        <v>0.21357254009800039</v>
      </c>
      <c r="AB91" s="180"/>
      <c r="AC91" s="117">
        <f>GEOMEAN(AG18:AG67)-1</f>
        <v>3.9530155056938243E-2</v>
      </c>
      <c r="AD91" s="171"/>
      <c r="AE91" s="167"/>
      <c r="AF91" s="172"/>
      <c r="AG91" s="120">
        <f>STDEV(AE18:AE67)</f>
        <v>3.277814483733546E-2</v>
      </c>
    </row>
    <row r="92" spans="3:38" s="111" customFormat="1" x14ac:dyDescent="0.2">
      <c r="C92" s="119" t="s">
        <v>103</v>
      </c>
      <c r="D92" s="152"/>
      <c r="E92" s="117">
        <f>GEOMEAN(G19:G68)-1</f>
        <v>5.8870636474837701E-2</v>
      </c>
      <c r="F92" s="178"/>
      <c r="G92" s="161">
        <f>STDEV(E19:E68)</f>
        <v>4.4165577051481178E-2</v>
      </c>
      <c r="H92" s="178"/>
      <c r="I92" s="117">
        <f>GEOMEAN(K19:K68)-1</f>
        <v>8.3150167077829629E-2</v>
      </c>
      <c r="J92" s="178"/>
      <c r="K92" s="161">
        <f>STDEV(I19:I68)</f>
        <v>7.5303091245966042E-2</v>
      </c>
      <c r="L92" s="178"/>
      <c r="M92" s="117">
        <f>GEOMEAN(O19:O68)-1</f>
        <v>9.1148075433201026E-2</v>
      </c>
      <c r="N92" s="178"/>
      <c r="O92" s="161">
        <f>STDEV(M19:M68)</f>
        <v>0.16510716337451806</v>
      </c>
      <c r="P92" s="182"/>
      <c r="Q92" s="117">
        <f>GEOMEAN(S19:S68)-1</f>
        <v>0.10992363784807635</v>
      </c>
      <c r="R92" s="178"/>
      <c r="S92" s="161">
        <f>STDEV(Q19:Q68)</f>
        <v>0.16817203386305438</v>
      </c>
      <c r="T92" s="180"/>
      <c r="U92" s="117">
        <f>GEOMEAN(W19:W68)-1</f>
        <v>9.5728041902835015E-2</v>
      </c>
      <c r="V92" s="178"/>
      <c r="W92" s="161">
        <f>STDEV(U19:U68)</f>
        <v>0.20885444637275483</v>
      </c>
      <c r="X92" s="182"/>
      <c r="Y92" s="117">
        <f>GEOMEAN(AA19:AA68)-1</f>
        <v>0.12009068637810905</v>
      </c>
      <c r="Z92" s="206"/>
      <c r="AA92" s="161">
        <f>STDEV(Y19:Y68)</f>
        <v>0.21279636452327227</v>
      </c>
      <c r="AB92" s="180"/>
      <c r="AC92" s="117">
        <f>GEOMEAN(AG19:AG68)-1</f>
        <v>3.9040237602023797E-2</v>
      </c>
      <c r="AD92" s="171"/>
      <c r="AE92" s="167"/>
      <c r="AF92" s="172"/>
      <c r="AG92" s="120">
        <f>STDEV(AE18:AE68)</f>
        <v>3.2541483039934191E-2</v>
      </c>
    </row>
    <row r="93" spans="3:38" s="111" customFormat="1" x14ac:dyDescent="0.2">
      <c r="C93" s="119" t="s">
        <v>135</v>
      </c>
      <c r="D93" s="207"/>
      <c r="E93" s="117">
        <f>GEOMEAN(G20:G69)-1</f>
        <v>5.7679244916556849E-2</v>
      </c>
      <c r="F93" s="206"/>
      <c r="G93" s="161">
        <f>STDEV(E20:E69)</f>
        <v>4.4738584343977573E-2</v>
      </c>
      <c r="H93" s="206"/>
      <c r="I93" s="117">
        <f>GEOMEAN(K20:K69)-1</f>
        <v>8.1666684079568563E-2</v>
      </c>
      <c r="J93" s="206"/>
      <c r="K93" s="161">
        <f>STDEV(I20:I69)</f>
        <v>7.445213525825721E-2</v>
      </c>
      <c r="L93" s="206"/>
      <c r="M93" s="117">
        <f>GEOMEAN(O20:O69)-1</f>
        <v>9.3131424653970063E-2</v>
      </c>
      <c r="N93" s="206"/>
      <c r="O93" s="161">
        <f>STDEV(M20:M69)</f>
        <v>0.16402962460344694</v>
      </c>
      <c r="P93" s="208"/>
      <c r="Q93" s="117">
        <f>GEOMEAN(S20:S69)-1</f>
        <v>0.11363137965367609</v>
      </c>
      <c r="R93" s="206"/>
      <c r="S93" s="161">
        <f>STDEV(Q20:Q69)</f>
        <v>0.16706651647834211</v>
      </c>
      <c r="T93" s="205"/>
      <c r="U93" s="117">
        <f>GEOMEAN(W20:W69)-1</f>
        <v>0.1009703100609376</v>
      </c>
      <c r="V93" s="206"/>
      <c r="W93" s="161">
        <f>STDEV(U20:U69)</f>
        <v>0.20508205101704421</v>
      </c>
      <c r="X93" s="208"/>
      <c r="Y93" s="117">
        <f>GEOMEAN(AA20:AA69)-1</f>
        <v>0.12730031532108566</v>
      </c>
      <c r="Z93" s="206"/>
      <c r="AA93" s="161">
        <f>STDEV(Y20:Y69)</f>
        <v>0.20845020181838941</v>
      </c>
      <c r="AB93" s="205"/>
      <c r="AC93" s="117">
        <f>GEOMEAN(AG20:AG69)-1</f>
        <v>3.8986282960818963E-2</v>
      </c>
      <c r="AD93" s="209"/>
      <c r="AE93" s="167"/>
      <c r="AF93" s="209"/>
      <c r="AG93" s="120">
        <f>STDEV(AE20:AE69)</f>
        <v>3.2905647621702068E-2</v>
      </c>
    </row>
    <row r="94" spans="3:38" s="111" customFormat="1" x14ac:dyDescent="0.2">
      <c r="C94" s="162"/>
      <c r="D94" s="163"/>
      <c r="E94" s="164"/>
      <c r="F94" s="164"/>
      <c r="G94" s="165"/>
      <c r="H94" s="164"/>
      <c r="I94" s="164"/>
      <c r="J94" s="164"/>
      <c r="K94" s="165"/>
      <c r="L94" s="164"/>
      <c r="M94" s="164"/>
      <c r="N94" s="164"/>
      <c r="O94" s="165"/>
      <c r="P94" s="165"/>
      <c r="Q94" s="164"/>
      <c r="R94" s="164"/>
      <c r="S94" s="165"/>
      <c r="T94" s="166"/>
      <c r="U94" s="164"/>
      <c r="V94" s="164"/>
      <c r="W94" s="165"/>
      <c r="X94" s="165"/>
      <c r="Y94" s="164"/>
      <c r="Z94" s="164"/>
      <c r="AA94" s="165"/>
      <c r="AB94" s="166"/>
      <c r="AC94" s="164"/>
      <c r="AD94" s="167"/>
      <c r="AE94" s="210"/>
      <c r="AF94" s="167"/>
      <c r="AG94" s="166"/>
    </row>
    <row r="95" spans="3:38" s="111" customFormat="1" x14ac:dyDescent="0.2">
      <c r="C95" s="162"/>
      <c r="D95" s="163"/>
      <c r="E95" s="164"/>
      <c r="F95" s="164"/>
      <c r="G95" s="165"/>
      <c r="H95" s="164"/>
      <c r="I95" s="164"/>
      <c r="J95" s="164"/>
      <c r="K95" s="165"/>
      <c r="L95" s="164"/>
      <c r="M95" s="164"/>
      <c r="N95" s="164"/>
      <c r="O95" s="165"/>
      <c r="P95" s="165"/>
      <c r="Q95" s="164"/>
      <c r="R95" s="164"/>
      <c r="S95" s="165"/>
      <c r="T95" s="166"/>
      <c r="U95" s="164"/>
      <c r="V95" s="164"/>
      <c r="W95" s="165"/>
      <c r="X95" s="165"/>
      <c r="Y95" s="164"/>
      <c r="Z95" s="164"/>
      <c r="AA95" s="165"/>
      <c r="AB95" s="166"/>
      <c r="AC95" s="164"/>
      <c r="AD95" s="167"/>
      <c r="AE95" s="167"/>
      <c r="AF95" s="167"/>
      <c r="AG95" s="166"/>
    </row>
    <row r="96" spans="3:38" s="111" customFormat="1" x14ac:dyDescent="0.2">
      <c r="C96" s="162"/>
      <c r="D96" s="163"/>
      <c r="E96" s="164"/>
      <c r="F96" s="164"/>
      <c r="G96" s="165"/>
      <c r="H96" s="164"/>
      <c r="I96" s="164"/>
      <c r="J96" s="164"/>
      <c r="K96" s="165"/>
      <c r="L96" s="164"/>
      <c r="M96" s="164"/>
      <c r="N96" s="164"/>
      <c r="O96" s="165"/>
      <c r="P96" s="165"/>
      <c r="Q96" s="164"/>
      <c r="R96" s="164"/>
      <c r="S96" s="165"/>
      <c r="T96" s="166"/>
      <c r="U96" s="164"/>
      <c r="V96" s="164"/>
      <c r="W96" s="165"/>
      <c r="X96" s="165"/>
      <c r="Y96" s="164"/>
      <c r="Z96" s="164"/>
      <c r="AA96" s="165"/>
      <c r="AB96" s="166"/>
      <c r="AC96" s="164"/>
      <c r="AD96" s="167"/>
      <c r="AE96" s="167"/>
      <c r="AF96" s="167"/>
      <c r="AG96" s="166"/>
    </row>
    <row r="97" spans="2:33" ht="17.25" customHeight="1" x14ac:dyDescent="0.2">
      <c r="C97" s="211" t="s">
        <v>144</v>
      </c>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row>
    <row r="98" spans="2:33" ht="54.75" customHeight="1" x14ac:dyDescent="0.2">
      <c r="C98" s="332" t="s">
        <v>175</v>
      </c>
      <c r="D98" s="332"/>
      <c r="E98" s="332"/>
      <c r="F98" s="332"/>
      <c r="G98" s="332"/>
      <c r="H98" s="332"/>
      <c r="I98" s="332"/>
      <c r="J98" s="332"/>
      <c r="K98" s="332"/>
      <c r="L98" s="332"/>
      <c r="M98" s="332"/>
      <c r="U98" s="97"/>
    </row>
    <row r="99" spans="2:33" ht="12.75" customHeight="1" x14ac:dyDescent="0.2">
      <c r="P99" s="184"/>
      <c r="Q99" s="184"/>
      <c r="R99" s="184"/>
      <c r="S99" s="184"/>
      <c r="T99" s="184"/>
      <c r="U99" s="184"/>
      <c r="V99" s="184"/>
      <c r="W99" s="184"/>
      <c r="AB99" s="184"/>
    </row>
    <row r="100" spans="2:33" ht="12.75" customHeight="1" x14ac:dyDescent="0.2">
      <c r="P100" s="184"/>
      <c r="Q100" s="184"/>
      <c r="R100" s="184"/>
      <c r="S100" s="184"/>
      <c r="T100" s="184"/>
      <c r="U100" s="184"/>
      <c r="V100" s="184"/>
      <c r="W100" s="184"/>
      <c r="AB100" s="184"/>
    </row>
    <row r="101" spans="2:33" ht="12.75" customHeight="1" x14ac:dyDescent="0.2">
      <c r="P101" s="184"/>
      <c r="Q101" s="184"/>
      <c r="R101" s="184"/>
      <c r="S101" s="184"/>
      <c r="T101" s="184"/>
      <c r="U101" s="184"/>
      <c r="V101" s="184"/>
      <c r="W101" s="184"/>
      <c r="AB101" s="184"/>
    </row>
    <row r="102" spans="2:33" ht="12.75" customHeight="1" x14ac:dyDescent="0.2">
      <c r="P102" s="184"/>
      <c r="Q102" s="184"/>
      <c r="R102" s="184"/>
      <c r="S102" s="184"/>
      <c r="T102" s="184"/>
      <c r="U102" s="184"/>
      <c r="V102" s="184"/>
      <c r="W102" s="184"/>
      <c r="AB102" s="184"/>
    </row>
    <row r="103" spans="2:33" ht="12.75" customHeight="1" x14ac:dyDescent="0.2">
      <c r="P103" s="7"/>
      <c r="Q103" s="96"/>
    </row>
    <row r="104" spans="2:33" ht="13.5" hidden="1" customHeight="1" thickBot="1" x14ac:dyDescent="0.25">
      <c r="B104" s="11"/>
      <c r="C104" s="9"/>
      <c r="D104" s="11"/>
      <c r="E104" s="9"/>
      <c r="F104" s="9"/>
      <c r="G104" s="9"/>
      <c r="H104" s="9"/>
      <c r="I104" s="9"/>
      <c r="J104" s="9"/>
      <c r="K104" s="9"/>
      <c r="L104" s="9"/>
      <c r="M104" s="9"/>
      <c r="N104" s="9"/>
      <c r="O104" s="9"/>
      <c r="AC104" s="9"/>
      <c r="AD104" s="11"/>
    </row>
    <row r="105" spans="2:33" ht="12.75" hidden="1" customHeight="1" x14ac:dyDescent="0.2"/>
    <row r="106" spans="2:33" ht="12.75" hidden="1" customHeight="1" x14ac:dyDescent="0.2"/>
    <row r="107" spans="2:33" ht="12.75" hidden="1" customHeight="1" thickBot="1" x14ac:dyDescent="0.25"/>
    <row r="108" spans="2:33" ht="13.5" hidden="1" customHeight="1" thickBot="1" x14ac:dyDescent="0.25">
      <c r="B108" s="93"/>
      <c r="C108" s="93"/>
      <c r="D108" s="93"/>
      <c r="E108" s="93"/>
      <c r="F108" s="93"/>
      <c r="G108" s="93"/>
      <c r="H108" s="93"/>
      <c r="I108" s="93"/>
      <c r="J108" s="93"/>
      <c r="K108" s="93"/>
      <c r="L108" s="93"/>
      <c r="M108" s="93"/>
      <c r="N108" s="93"/>
      <c r="O108" s="93"/>
      <c r="AB108" s="93"/>
      <c r="AC108" s="93"/>
      <c r="AD108" s="93"/>
    </row>
    <row r="109" spans="2:33" ht="13.5" hidden="1" customHeight="1" x14ac:dyDescent="0.2"/>
    <row r="110" spans="2:33" ht="13.5" hidden="1" customHeight="1" thickBot="1" x14ac:dyDescent="0.25">
      <c r="E110" s="9" t="str">
        <f>E82</f>
        <v>Rendement géométrique</v>
      </c>
      <c r="I110" s="9" t="str">
        <f>I82</f>
        <v>Rendement géométrique</v>
      </c>
      <c r="M110" s="9" t="str">
        <f>M82</f>
        <v>Rendement géométrique</v>
      </c>
      <c r="AC110" s="9" t="str">
        <f>AC82</f>
        <v>Rendement géométrique</v>
      </c>
    </row>
    <row r="111" spans="2:33" ht="12.75" hidden="1" customHeight="1" x14ac:dyDescent="0.2">
      <c r="E111" s="10">
        <f>STDEV(E10:E59)</f>
        <v>3.8797005230784734E-2</v>
      </c>
      <c r="F111" s="10"/>
      <c r="G111" s="10"/>
      <c r="H111" s="10"/>
      <c r="I111" s="10">
        <f>STDEV(I10:I59)</f>
        <v>7.749767289132295E-2</v>
      </c>
      <c r="J111" s="10"/>
      <c r="K111" s="10"/>
      <c r="L111" s="10"/>
      <c r="M111" s="10">
        <f>STDEV(M10:M59)</f>
        <v>0.16685342722954799</v>
      </c>
      <c r="AC111" s="10">
        <f>STDEV(AE10:AE59)</f>
        <v>3.2217245305017884E-2</v>
      </c>
    </row>
    <row r="112" spans="2:33" ht="12.75" hidden="1" customHeight="1" x14ac:dyDescent="0.2">
      <c r="E112" s="10">
        <f>STDEV(E11:E60)</f>
        <v>3.9258954312340916E-2</v>
      </c>
      <c r="F112" s="10"/>
      <c r="G112" s="10"/>
      <c r="H112" s="10"/>
      <c r="I112" s="10">
        <f>STDEV(I11:I60)</f>
        <v>7.7512921751840047E-2</v>
      </c>
      <c r="J112" s="10"/>
      <c r="K112" s="10"/>
      <c r="L112" s="10"/>
      <c r="M112" s="10">
        <f>STDEV(M11:M60)</f>
        <v>0.16631285964808018</v>
      </c>
      <c r="AC112" s="10">
        <f>STDEV(AE11:AE60)</f>
        <v>3.1773212701569686E-2</v>
      </c>
    </row>
    <row r="113" spans="5:29" ht="12.75" hidden="1" customHeight="1" x14ac:dyDescent="0.2">
      <c r="E113" s="10">
        <f>STDEV(E12:E61)</f>
        <v>3.9912153991409106E-2</v>
      </c>
      <c r="F113" s="10"/>
      <c r="G113" s="10"/>
      <c r="H113" s="10"/>
      <c r="I113" s="10">
        <f>STDEV(I12:I61)</f>
        <v>7.7662159507832132E-2</v>
      </c>
      <c r="J113" s="10"/>
      <c r="K113" s="10"/>
      <c r="L113" s="10"/>
      <c r="M113" s="10">
        <f>STDEV(M12:M61)</f>
        <v>0.16443835212825203</v>
      </c>
      <c r="AC113" s="10">
        <f>STDEV(AE12:AE61)</f>
        <v>3.1967981094046125E-2</v>
      </c>
    </row>
    <row r="114" spans="5:29" ht="12.75" hidden="1" customHeight="1" x14ac:dyDescent="0.2">
      <c r="E114" s="10">
        <f>STDEV(E13:E62)</f>
        <v>4.0469858230457262E-2</v>
      </c>
      <c r="F114" s="10"/>
      <c r="G114" s="10"/>
      <c r="H114" s="10"/>
      <c r="I114" s="10">
        <f>STDEV(I13:I62)</f>
        <v>7.8642607244404306E-2</v>
      </c>
      <c r="J114" s="10"/>
      <c r="K114" s="10"/>
      <c r="L114" s="10"/>
      <c r="M114" s="10">
        <f>STDEV(M13:M62)</f>
        <v>0.16432498375810148</v>
      </c>
      <c r="AC114" s="10">
        <f>STDEV(AE13:AE62)</f>
        <v>3.2074295252828046E-2</v>
      </c>
    </row>
    <row r="115" spans="5:29" ht="12.75" hidden="1" customHeight="1" x14ac:dyDescent="0.2">
      <c r="E115" s="10">
        <f>STDEV(E14:E63)</f>
        <v>4.1061281220940875E-2</v>
      </c>
      <c r="F115" s="10"/>
      <c r="G115" s="10"/>
      <c r="H115" s="10"/>
      <c r="I115" s="10">
        <f>STDEV(I14:I63)</f>
        <v>7.8595130624440221E-2</v>
      </c>
      <c r="J115" s="10"/>
      <c r="K115" s="10"/>
      <c r="L115" s="10"/>
      <c r="M115" s="10">
        <f>STDEV(M14:M63)</f>
        <v>0.16295741068833772</v>
      </c>
      <c r="AC115" s="10">
        <f>STDEV(AE14:AE63)</f>
        <v>3.2133880390293725E-2</v>
      </c>
    </row>
    <row r="116" spans="5:29" ht="12.75" hidden="1" customHeight="1" x14ac:dyDescent="0.2">
      <c r="E116" s="10">
        <f>STDEV(E15:E65)</f>
        <v>4.2113618599075628E-2</v>
      </c>
      <c r="F116" s="10"/>
      <c r="G116" s="10"/>
      <c r="H116" s="10"/>
      <c r="I116" s="10">
        <f>STDEV(I15:I65)</f>
        <v>7.7779736654120052E-2</v>
      </c>
      <c r="J116" s="10"/>
      <c r="K116" s="10"/>
      <c r="L116" s="10"/>
      <c r="M116" s="10">
        <f>STDEV(M15:M65)</f>
        <v>0.16409116871041729</v>
      </c>
      <c r="AC116" s="10">
        <f>STDEV(AE15:AE65)</f>
        <v>3.2184109547776098E-2</v>
      </c>
    </row>
    <row r="117" spans="5:29" ht="14.25" customHeight="1" x14ac:dyDescent="0.2"/>
  </sheetData>
  <mergeCells count="60">
    <mergeCell ref="U72:W72"/>
    <mergeCell ref="AC5:AG5"/>
    <mergeCell ref="Q71:S71"/>
    <mergeCell ref="Q5:S5"/>
    <mergeCell ref="Q6:S6"/>
    <mergeCell ref="U5:W5"/>
    <mergeCell ref="U6:W6"/>
    <mergeCell ref="U70:W70"/>
    <mergeCell ref="U71:W71"/>
    <mergeCell ref="Y71:AA71"/>
    <mergeCell ref="Y70:AA70"/>
    <mergeCell ref="AC70:AG70"/>
    <mergeCell ref="Y5:AA5"/>
    <mergeCell ref="Y6:AA6"/>
    <mergeCell ref="Y72:AA72"/>
    <mergeCell ref="C1:AG1"/>
    <mergeCell ref="E71:G71"/>
    <mergeCell ref="I71:K71"/>
    <mergeCell ref="M71:O71"/>
    <mergeCell ref="E72:G72"/>
    <mergeCell ref="I72:K72"/>
    <mergeCell ref="M72:O72"/>
    <mergeCell ref="I6:K6"/>
    <mergeCell ref="M6:O6"/>
    <mergeCell ref="AC6:AG6"/>
    <mergeCell ref="C3:AG3"/>
    <mergeCell ref="E6:G6"/>
    <mergeCell ref="E5:G5"/>
    <mergeCell ref="M5:O5"/>
    <mergeCell ref="E70:G70"/>
    <mergeCell ref="I70:K70"/>
    <mergeCell ref="I5:K5"/>
    <mergeCell ref="AC72:AG72"/>
    <mergeCell ref="E80:G80"/>
    <mergeCell ref="I80:K80"/>
    <mergeCell ref="M80:O80"/>
    <mergeCell ref="AC80:AG80"/>
    <mergeCell ref="Q80:S80"/>
    <mergeCell ref="AC71:AG71"/>
    <mergeCell ref="E73:G73"/>
    <mergeCell ref="I73:K73"/>
    <mergeCell ref="M73:O73"/>
    <mergeCell ref="AC73:AG73"/>
    <mergeCell ref="C78:AG78"/>
    <mergeCell ref="Q72:S72"/>
    <mergeCell ref="M70:O70"/>
    <mergeCell ref="Q70:S70"/>
    <mergeCell ref="C98:M98"/>
    <mergeCell ref="Q81:S81"/>
    <mergeCell ref="Q73:S73"/>
    <mergeCell ref="AC81:AG81"/>
    <mergeCell ref="E81:G81"/>
    <mergeCell ref="I81:K81"/>
    <mergeCell ref="M81:O81"/>
    <mergeCell ref="U73:W73"/>
    <mergeCell ref="U80:W80"/>
    <mergeCell ref="U81:W81"/>
    <mergeCell ref="Y73:AA73"/>
    <mergeCell ref="Y80:AA80"/>
    <mergeCell ref="Y81:AA81"/>
  </mergeCells>
  <printOptions horizontalCentered="1"/>
  <pageMargins left="0.31496062992125984" right="0.31496062992125984" top="0.35433070866141736" bottom="0.35433070866141736" header="0.31496062992125984" footer="0.31496062992125984"/>
  <pageSetup scale="45" fitToHeight="2" orientation="landscape" r:id="rId1"/>
  <rowBreaks count="1" manualBreakCount="1">
    <brk id="77" max="32" man="1"/>
  </rowBreaks>
  <ignoredErrors>
    <ignoredError sqref="G83:S93 W83:W9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6">
    <tabColor rgb="FF00B0F0"/>
    <pageSetUpPr fitToPage="1"/>
  </sheetPr>
  <dimension ref="D1:AI39"/>
  <sheetViews>
    <sheetView showGridLines="0" tabSelected="1" view="pageBreakPreview" zoomScale="80" zoomScaleNormal="90" zoomScaleSheetLayoutView="80" workbookViewId="0">
      <selection activeCell="J33" sqref="J33"/>
    </sheetView>
  </sheetViews>
  <sheetFormatPr defaultColWidth="11.5703125" defaultRowHeight="12.75" x14ac:dyDescent="0.2"/>
  <cols>
    <col min="1" max="1" width="3.140625" style="111" customWidth="1"/>
    <col min="2" max="2" width="4.140625" style="111" customWidth="1"/>
    <col min="3" max="3" width="3" style="111" customWidth="1"/>
    <col min="4" max="4" width="11.5703125" style="111"/>
    <col min="5" max="11" width="25.28515625" style="111" customWidth="1"/>
    <col min="12" max="16384" width="11.5703125" style="111"/>
  </cols>
  <sheetData>
    <row r="1" spans="4:35" ht="18" x14ac:dyDescent="0.25">
      <c r="D1" s="329"/>
      <c r="E1" s="329"/>
      <c r="F1" s="329"/>
      <c r="G1" s="329"/>
      <c r="H1" s="329"/>
      <c r="I1" s="329"/>
      <c r="J1" s="329"/>
      <c r="K1" s="329"/>
      <c r="L1" s="329"/>
      <c r="M1" s="329"/>
    </row>
    <row r="3" spans="4:35" x14ac:dyDescent="0.2">
      <c r="E3" s="327" t="s">
        <v>124</v>
      </c>
      <c r="F3" s="327"/>
      <c r="G3" s="327"/>
      <c r="H3" s="327"/>
      <c r="I3" s="327"/>
      <c r="J3" s="327"/>
      <c r="K3" s="327"/>
    </row>
    <row r="4" spans="4:35" ht="12.75" customHeight="1" x14ac:dyDescent="0.2">
      <c r="E4" s="327"/>
      <c r="F4" s="327"/>
      <c r="G4" s="327"/>
      <c r="H4" s="327"/>
      <c r="I4" s="327"/>
      <c r="J4" s="327"/>
      <c r="K4" s="327"/>
      <c r="L4" s="231"/>
      <c r="M4" s="231"/>
      <c r="N4" s="231"/>
      <c r="O4" s="231"/>
      <c r="P4" s="231"/>
      <c r="Q4" s="231"/>
      <c r="R4" s="231"/>
      <c r="S4" s="231"/>
      <c r="T4" s="231"/>
      <c r="U4" s="231"/>
      <c r="V4" s="231"/>
      <c r="W4" s="231"/>
      <c r="X4" s="231"/>
      <c r="Y4" s="231"/>
      <c r="Z4" s="231"/>
      <c r="AA4" s="231"/>
      <c r="AB4" s="231"/>
      <c r="AC4" s="231"/>
      <c r="AD4" s="231"/>
      <c r="AE4" s="231"/>
      <c r="AF4" s="231"/>
      <c r="AG4" s="231"/>
      <c r="AH4" s="231"/>
      <c r="AI4" s="231"/>
    </row>
    <row r="9" spans="4:35" ht="45" customHeight="1" x14ac:dyDescent="0.2">
      <c r="E9" s="125" t="s">
        <v>79</v>
      </c>
      <c r="F9" s="125" t="s">
        <v>80</v>
      </c>
      <c r="G9" s="125" t="s">
        <v>81</v>
      </c>
      <c r="H9" s="125" t="s">
        <v>70</v>
      </c>
      <c r="I9" s="125" t="s">
        <v>71</v>
      </c>
      <c r="J9" s="125" t="s">
        <v>125</v>
      </c>
      <c r="K9" s="125" t="s">
        <v>82</v>
      </c>
    </row>
    <row r="10" spans="4:35" ht="30" customHeight="1" x14ac:dyDescent="0.2">
      <c r="D10" s="126">
        <v>2018</v>
      </c>
      <c r="E10" s="127">
        <v>2.0899999999999998E-2</v>
      </c>
      <c r="F10" s="127">
        <v>2.3099999999999999E-2</v>
      </c>
      <c r="G10" s="127">
        <v>3.3599999999999998E-2</v>
      </c>
      <c r="H10" s="127">
        <v>6.25E-2</v>
      </c>
      <c r="I10" s="127">
        <v>6.13E-2</v>
      </c>
      <c r="J10" s="127">
        <v>6.1899999999999997E-2</v>
      </c>
      <c r="K10" s="127">
        <v>7.9100000000000004E-2</v>
      </c>
    </row>
    <row r="11" spans="4:35" ht="30" customHeight="1" x14ac:dyDescent="0.2">
      <c r="D11" s="158">
        <v>2019</v>
      </c>
      <c r="E11" s="159">
        <v>2.1100000000000001E-2</v>
      </c>
      <c r="F11" s="159">
        <v>2.12E-2</v>
      </c>
      <c r="G11" s="159">
        <v>3.15E-2</v>
      </c>
      <c r="H11" s="159">
        <v>6.0499999999999998E-2</v>
      </c>
      <c r="I11" s="159">
        <v>6.1499999999999999E-2</v>
      </c>
      <c r="J11" s="159">
        <v>6.3399999999999998E-2</v>
      </c>
      <c r="K11" s="159">
        <v>8.0199999999999994E-2</v>
      </c>
    </row>
    <row r="12" spans="4:35" ht="30" customHeight="1" x14ac:dyDescent="0.2">
      <c r="D12" s="158" t="s">
        <v>126</v>
      </c>
      <c r="E12" s="189">
        <v>2.0220000000000002E-2</v>
      </c>
      <c r="F12" s="189">
        <v>1.686E-2</v>
      </c>
      <c r="G12" s="189">
        <v>2.4500000000000001E-2</v>
      </c>
      <c r="H12" s="189">
        <v>6.4620000000000011E-2</v>
      </c>
      <c r="I12" s="189">
        <v>6.3840000000000008E-2</v>
      </c>
      <c r="J12" s="189">
        <v>6.7819999999999991E-2</v>
      </c>
      <c r="K12" s="189">
        <v>8.5480000000000014E-2</v>
      </c>
    </row>
    <row r="15" spans="4:35" x14ac:dyDescent="0.2">
      <c r="D15" s="230" t="s">
        <v>166</v>
      </c>
    </row>
    <row r="16" spans="4:35" x14ac:dyDescent="0.2">
      <c r="D16" s="230" t="s">
        <v>127</v>
      </c>
    </row>
    <row r="39" spans="4:13" x14ac:dyDescent="0.2">
      <c r="D39" s="330"/>
      <c r="E39" s="330"/>
      <c r="F39" s="330"/>
      <c r="G39" s="330"/>
      <c r="H39" s="330"/>
      <c r="I39" s="330"/>
      <c r="J39" s="330"/>
      <c r="K39" s="330"/>
      <c r="L39" s="330"/>
      <c r="M39" s="330"/>
    </row>
  </sheetData>
  <mergeCells count="3">
    <mergeCell ref="D1:M1"/>
    <mergeCell ref="D39:M39"/>
    <mergeCell ref="E3:K4"/>
  </mergeCells>
  <printOptions horizontalCentered="1"/>
  <pageMargins left="0.70866141732283472" right="0.70866141732283472" top="0.74803149606299213" bottom="0.74803149606299213" header="0.31496062992125984" footer="0.31496062992125984"/>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0000"/>
    <pageSetUpPr fitToPage="1"/>
  </sheetPr>
  <dimension ref="A1:AE23"/>
  <sheetViews>
    <sheetView showGridLines="0" view="pageBreakPreview" topLeftCell="A7" zoomScale="80" zoomScaleNormal="100" zoomScaleSheetLayoutView="80" workbookViewId="0">
      <selection activeCell="A18" sqref="A18:J18"/>
    </sheetView>
  </sheetViews>
  <sheetFormatPr defaultColWidth="11.5703125" defaultRowHeight="12" customHeight="1" x14ac:dyDescent="0.2"/>
  <cols>
    <col min="2" max="2" width="11.28515625" customWidth="1"/>
    <col min="5" max="5" width="11.5703125" customWidth="1"/>
  </cols>
  <sheetData>
    <row r="1" spans="1:11" ht="12" customHeight="1" x14ac:dyDescent="0.2">
      <c r="A1" s="239" t="s">
        <v>153</v>
      </c>
      <c r="B1" s="239"/>
      <c r="C1" s="239"/>
      <c r="D1" s="239"/>
      <c r="E1" s="239"/>
      <c r="F1" s="239"/>
      <c r="G1" s="239"/>
      <c r="H1" s="239"/>
      <c r="I1" s="239"/>
      <c r="J1" s="239"/>
      <c r="K1" s="39"/>
    </row>
    <row r="2" spans="1:11" ht="12" customHeight="1" x14ac:dyDescent="0.2">
      <c r="A2" s="239"/>
      <c r="B2" s="239"/>
      <c r="C2" s="239"/>
      <c r="D2" s="239"/>
      <c r="E2" s="239"/>
      <c r="F2" s="239"/>
      <c r="G2" s="239"/>
      <c r="H2" s="239"/>
      <c r="I2" s="239"/>
      <c r="J2" s="239"/>
      <c r="K2" s="39"/>
    </row>
    <row r="4" spans="1:11" s="46" customFormat="1" ht="205.15" customHeight="1" x14ac:dyDescent="0.2">
      <c r="A4" s="238" t="s">
        <v>154</v>
      </c>
      <c r="B4" s="238"/>
      <c r="C4" s="238"/>
      <c r="D4" s="238"/>
      <c r="E4" s="238"/>
      <c r="F4" s="238"/>
      <c r="G4" s="238"/>
      <c r="H4" s="238"/>
      <c r="I4" s="238"/>
      <c r="J4" s="238"/>
    </row>
    <row r="5" spans="1:11" s="46" customFormat="1" ht="22.9" customHeight="1" x14ac:dyDescent="0.2">
      <c r="A5" s="240" t="s">
        <v>46</v>
      </c>
      <c r="B5" s="240"/>
      <c r="C5" s="240"/>
      <c r="D5" s="240"/>
      <c r="E5" s="240"/>
      <c r="F5" s="240"/>
      <c r="G5" s="240"/>
      <c r="H5" s="240"/>
      <c r="I5" s="240"/>
      <c r="J5" s="240"/>
    </row>
    <row r="6" spans="1:11" s="46" customFormat="1" ht="15" customHeight="1" x14ac:dyDescent="0.2">
      <c r="A6" s="41"/>
      <c r="B6" s="241" t="s">
        <v>155</v>
      </c>
      <c r="C6" s="241"/>
      <c r="D6" s="241"/>
      <c r="E6" s="241"/>
      <c r="F6" s="241"/>
      <c r="G6" s="241"/>
      <c r="H6" s="241"/>
      <c r="I6" s="241"/>
      <c r="J6" s="241"/>
    </row>
    <row r="7" spans="1:11" s="46" customFormat="1" ht="21.6" customHeight="1" x14ac:dyDescent="0.2">
      <c r="A7" s="41"/>
      <c r="B7" s="240" t="s">
        <v>156</v>
      </c>
      <c r="C7" s="240"/>
      <c r="D7" s="240"/>
      <c r="E7" s="240"/>
      <c r="F7" s="240"/>
      <c r="G7" s="240"/>
      <c r="H7" s="240"/>
      <c r="I7" s="240"/>
      <c r="J7" s="240"/>
    </row>
    <row r="8" spans="1:11" s="46" customFormat="1" ht="15.6" customHeight="1" x14ac:dyDescent="0.2">
      <c r="A8" s="41"/>
      <c r="B8" s="124"/>
      <c r="C8" s="241" t="s">
        <v>10</v>
      </c>
      <c r="D8" s="241"/>
      <c r="E8" s="241"/>
      <c r="F8" s="241"/>
      <c r="G8" s="241"/>
      <c r="H8" s="241"/>
      <c r="I8" s="241"/>
      <c r="J8" s="241"/>
    </row>
    <row r="9" spans="1:11" s="46" customFormat="1" ht="15" customHeight="1" x14ac:dyDescent="0.2">
      <c r="A9" s="41"/>
      <c r="B9" s="124"/>
      <c r="C9" s="241" t="s">
        <v>50</v>
      </c>
      <c r="D9" s="241"/>
      <c r="E9" s="241"/>
      <c r="F9" s="241"/>
      <c r="G9" s="241"/>
      <c r="H9" s="241"/>
      <c r="I9" s="241"/>
      <c r="J9" s="241"/>
    </row>
    <row r="10" spans="1:11" s="46" customFormat="1" ht="15.6" customHeight="1" x14ac:dyDescent="0.2">
      <c r="A10" s="41"/>
      <c r="B10" s="124"/>
      <c r="C10" s="241" t="s">
        <v>15</v>
      </c>
      <c r="D10" s="241"/>
      <c r="E10" s="241"/>
      <c r="F10" s="241"/>
      <c r="G10" s="241"/>
      <c r="H10" s="241"/>
      <c r="I10" s="241"/>
      <c r="J10" s="241"/>
    </row>
    <row r="11" spans="1:11" s="46" customFormat="1" ht="15.6" customHeight="1" x14ac:dyDescent="0.2">
      <c r="A11" s="41"/>
      <c r="B11" s="124"/>
      <c r="C11" s="241" t="s">
        <v>16</v>
      </c>
      <c r="D11" s="241"/>
      <c r="E11" s="241"/>
      <c r="F11" s="241"/>
      <c r="G11" s="241"/>
      <c r="H11" s="241"/>
      <c r="I11" s="241"/>
      <c r="J11" s="241"/>
    </row>
    <row r="12" spans="1:11" s="46" customFormat="1" ht="15.6" customHeight="1" x14ac:dyDescent="0.2">
      <c r="A12" s="41"/>
      <c r="B12" s="124"/>
      <c r="C12" s="241" t="s">
        <v>17</v>
      </c>
      <c r="D12" s="241"/>
      <c r="E12" s="241"/>
      <c r="F12" s="241"/>
      <c r="G12" s="241"/>
      <c r="H12" s="241"/>
      <c r="I12" s="241"/>
      <c r="J12" s="241"/>
    </row>
    <row r="13" spans="1:11" s="46" customFormat="1" ht="15.6" customHeight="1" x14ac:dyDescent="0.2">
      <c r="A13" s="41"/>
      <c r="B13" s="124"/>
      <c r="C13" s="241" t="s">
        <v>18</v>
      </c>
      <c r="D13" s="241"/>
      <c r="E13" s="241"/>
      <c r="F13" s="241"/>
      <c r="G13" s="241"/>
      <c r="H13" s="241"/>
      <c r="I13" s="241"/>
      <c r="J13" s="241"/>
    </row>
    <row r="14" spans="1:11" s="46" customFormat="1" ht="15" customHeight="1" x14ac:dyDescent="0.2">
      <c r="A14" s="41"/>
      <c r="B14" s="241" t="s">
        <v>20</v>
      </c>
      <c r="C14" s="241"/>
      <c r="D14" s="241"/>
      <c r="E14" s="241"/>
      <c r="F14" s="241"/>
      <c r="G14" s="241"/>
      <c r="H14" s="241"/>
      <c r="I14" s="241"/>
      <c r="J14" s="241"/>
    </row>
    <row r="15" spans="1:11" s="46" customFormat="1" ht="33" customHeight="1" x14ac:dyDescent="0.2">
      <c r="A15" s="41"/>
      <c r="B15" s="244" t="s">
        <v>157</v>
      </c>
      <c r="C15" s="244"/>
      <c r="D15" s="244"/>
      <c r="E15" s="244"/>
      <c r="F15" s="244"/>
      <c r="G15" s="244"/>
      <c r="H15" s="244"/>
      <c r="I15" s="244"/>
      <c r="J15" s="123"/>
    </row>
    <row r="16" spans="1:11" s="46" customFormat="1" ht="15" customHeight="1" x14ac:dyDescent="0.2">
      <c r="A16" s="41"/>
      <c r="B16" s="41"/>
      <c r="C16" s="41"/>
      <c r="D16" s="41"/>
      <c r="E16" s="41"/>
      <c r="F16" s="41"/>
      <c r="G16" s="41"/>
      <c r="H16" s="41"/>
      <c r="I16" s="41"/>
      <c r="J16" s="41"/>
    </row>
    <row r="17" spans="1:31" ht="20.25" customHeight="1" x14ac:dyDescent="0.2">
      <c r="A17" s="242" t="s">
        <v>152</v>
      </c>
      <c r="B17" s="242"/>
      <c r="C17" s="242"/>
      <c r="D17" s="242"/>
      <c r="E17" s="242"/>
      <c r="F17" s="242"/>
      <c r="G17" s="242"/>
      <c r="H17" s="242"/>
      <c r="I17" s="242"/>
      <c r="J17" s="242"/>
    </row>
    <row r="18" spans="1:31" s="6" customFormat="1" ht="206.25" customHeight="1" x14ac:dyDescent="0.2">
      <c r="A18" s="240" t="s">
        <v>158</v>
      </c>
      <c r="B18" s="240"/>
      <c r="C18" s="240"/>
      <c r="D18" s="240"/>
      <c r="E18" s="240"/>
      <c r="F18" s="240"/>
      <c r="G18" s="240"/>
      <c r="H18" s="240"/>
      <c r="I18" s="240"/>
      <c r="J18" s="240"/>
    </row>
    <row r="19" spans="1:31" ht="15" customHeight="1" x14ac:dyDescent="0.2">
      <c r="A19" s="242" t="s">
        <v>159</v>
      </c>
      <c r="B19" s="242"/>
      <c r="C19" s="242"/>
      <c r="D19" s="242"/>
      <c r="E19" s="242"/>
      <c r="F19" s="242"/>
      <c r="G19" s="242"/>
      <c r="H19" s="242"/>
      <c r="I19" s="242"/>
      <c r="J19" s="242"/>
    </row>
    <row r="20" spans="1:31" ht="90" customHeight="1" x14ac:dyDescent="0.2">
      <c r="A20" s="240" t="s">
        <v>160</v>
      </c>
      <c r="B20" s="240"/>
      <c r="C20" s="240"/>
      <c r="D20" s="240"/>
      <c r="E20" s="240"/>
      <c r="F20" s="240"/>
      <c r="G20" s="240"/>
      <c r="H20" s="240"/>
      <c r="I20" s="240"/>
      <c r="J20" s="240"/>
    </row>
    <row r="21" spans="1:31" ht="21.75" customHeight="1" x14ac:dyDescent="0.2">
      <c r="A21" s="242" t="s">
        <v>19</v>
      </c>
      <c r="B21" s="242"/>
      <c r="C21" s="242"/>
      <c r="D21" s="242"/>
      <c r="E21" s="242"/>
      <c r="F21" s="242"/>
      <c r="G21" s="242"/>
      <c r="H21" s="242"/>
      <c r="I21" s="242"/>
      <c r="J21" s="242"/>
    </row>
    <row r="22" spans="1:31" ht="66" customHeight="1" x14ac:dyDescent="0.2">
      <c r="A22" s="240" t="s">
        <v>69</v>
      </c>
      <c r="B22" s="240"/>
      <c r="C22" s="240"/>
      <c r="D22" s="240"/>
      <c r="E22" s="240"/>
      <c r="F22" s="240"/>
      <c r="G22" s="240"/>
      <c r="H22" s="240"/>
      <c r="I22" s="240"/>
      <c r="J22" s="240"/>
    </row>
    <row r="23" spans="1:31" ht="12" customHeight="1" x14ac:dyDescent="0.25">
      <c r="M23" s="243"/>
      <c r="N23" s="243"/>
      <c r="O23" s="243"/>
      <c r="P23" s="243"/>
      <c r="Q23" s="243"/>
      <c r="R23" s="243"/>
      <c r="S23" s="243"/>
      <c r="T23" s="243"/>
      <c r="U23" s="243"/>
      <c r="V23" s="243"/>
      <c r="W23" s="243"/>
      <c r="X23" s="243"/>
      <c r="Y23" s="243"/>
      <c r="Z23" s="243"/>
      <c r="AA23" s="243"/>
      <c r="AB23" s="243"/>
      <c r="AC23" s="243"/>
      <c r="AD23" s="243"/>
      <c r="AE23" s="243"/>
    </row>
  </sheetData>
  <mergeCells count="20">
    <mergeCell ref="A19:J19"/>
    <mergeCell ref="A20:J20"/>
    <mergeCell ref="M23:AE23"/>
    <mergeCell ref="C13:J13"/>
    <mergeCell ref="A21:J21"/>
    <mergeCell ref="A22:J22"/>
    <mergeCell ref="A18:J18"/>
    <mergeCell ref="A17:J17"/>
    <mergeCell ref="B15:I15"/>
    <mergeCell ref="B14:J14"/>
    <mergeCell ref="C8:J8"/>
    <mergeCell ref="C9:J9"/>
    <mergeCell ref="C10:J10"/>
    <mergeCell ref="C11:J11"/>
    <mergeCell ref="C12:J12"/>
    <mergeCell ref="A4:J4"/>
    <mergeCell ref="A1:J2"/>
    <mergeCell ref="A5:J5"/>
    <mergeCell ref="B6:J6"/>
    <mergeCell ref="B7:J7"/>
  </mergeCells>
  <hyperlinks>
    <hyperlink ref="B6:J6" location="'Résumé des taux'!A1" display="• Calculs pour établir les Normes d'hypothèses de projection 2018" xr:uid="{00000000-0004-0000-0100-000000000000}"/>
    <hyperlink ref="C8:J8" location="Inflation!A1" display="• Inflation" xr:uid="{00000000-0004-0000-0100-000001000000}"/>
    <hyperlink ref="C9:J9" location="'Court terme'!A1" display="• Rendement à court terme" xr:uid="{00000000-0004-0000-0100-000002000000}"/>
    <hyperlink ref="C10:J10" location="'Revenu fixe'!A1" display="• Titres à revenu fixe" xr:uid="{00000000-0004-0000-0100-000003000000}"/>
    <hyperlink ref="C11:J11" location="'Actions canadiennes'!A1" display="• Actions canadiennes" xr:uid="{00000000-0004-0000-0100-000004000000}"/>
    <hyperlink ref="C12:J12" location="'Actions étrangères (développés)'!A1" display="• Actions étrangères (marchés développés)" xr:uid="{00000000-0004-0000-0100-000005000000}"/>
    <hyperlink ref="C13:J13" location="'Actions étrangères (émergents)'!A1" display="• Actions étrangères (marchés émergents)" xr:uid="{00000000-0004-0000-0100-000006000000}"/>
    <hyperlink ref="B14:J14" location="'Taux historiques'!A1" display="• Taux historiques" xr:uid="{00000000-0004-0000-0100-000007000000}"/>
    <hyperlink ref="B15:I15" location="'sondage IQPF FP Canada'!A1" display="• Résultats du sondage 2019 mené par l'IQPF et FP Canada" xr:uid="{DB2F8910-970F-484B-8979-0301790489D7}"/>
  </hyperlink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FF0000"/>
  </sheetPr>
  <dimension ref="B3:E31"/>
  <sheetViews>
    <sheetView view="pageBreakPreview" zoomScale="60" zoomScaleNormal="100" workbookViewId="0">
      <selection activeCell="D28" sqref="D28"/>
    </sheetView>
  </sheetViews>
  <sheetFormatPr defaultColWidth="8.85546875" defaultRowHeight="12.75" x14ac:dyDescent="0.2"/>
  <cols>
    <col min="1" max="1" width="4.5703125" customWidth="1"/>
    <col min="2" max="2" width="53" customWidth="1"/>
  </cols>
  <sheetData>
    <row r="3" spans="2:5" ht="61.5" customHeight="1" x14ac:dyDescent="0.2">
      <c r="B3" s="38" t="s">
        <v>9</v>
      </c>
    </row>
    <row r="4" spans="2:5" ht="61.5" customHeight="1" x14ac:dyDescent="0.2">
      <c r="B4" s="38"/>
    </row>
    <row r="7" spans="2:5" ht="135" customHeight="1" x14ac:dyDescent="0.2">
      <c r="B7" s="235" t="s">
        <v>152</v>
      </c>
      <c r="C7" s="235"/>
      <c r="D7" s="235"/>
      <c r="E7" s="235"/>
    </row>
    <row r="8" spans="2:5" ht="14.25" x14ac:dyDescent="0.2">
      <c r="B8" s="76"/>
      <c r="C8" s="77"/>
      <c r="D8" s="77"/>
      <c r="E8" s="4"/>
    </row>
    <row r="9" spans="2:5" ht="14.25" x14ac:dyDescent="0.2">
      <c r="B9" s="76"/>
      <c r="C9" s="77"/>
      <c r="D9" s="77"/>
      <c r="E9" s="4"/>
    </row>
    <row r="10" spans="2:5" ht="14.25" x14ac:dyDescent="0.2">
      <c r="B10" s="76"/>
      <c r="C10" s="77"/>
      <c r="D10" s="77"/>
      <c r="E10" s="4"/>
    </row>
    <row r="11" spans="2:5" ht="14.25" x14ac:dyDescent="0.2">
      <c r="B11" s="76"/>
      <c r="C11" s="77"/>
      <c r="D11" s="77"/>
      <c r="E11" s="4"/>
    </row>
    <row r="12" spans="2:5" ht="23.25" x14ac:dyDescent="0.2">
      <c r="B12" s="78"/>
      <c r="C12" s="77"/>
      <c r="D12" s="77"/>
      <c r="E12" s="4"/>
    </row>
    <row r="13" spans="2:5" ht="23.25" customHeight="1" x14ac:dyDescent="0.2">
      <c r="B13" s="236" t="s">
        <v>8</v>
      </c>
      <c r="C13" s="236"/>
      <c r="D13" s="236"/>
      <c r="E13" s="236"/>
    </row>
    <row r="14" spans="2:5" ht="25.5" customHeight="1" x14ac:dyDescent="0.2">
      <c r="B14" s="236" t="s">
        <v>68</v>
      </c>
      <c r="C14" s="236"/>
      <c r="D14" s="236"/>
      <c r="E14" s="236"/>
    </row>
    <row r="15" spans="2:5" x14ac:dyDescent="0.2">
      <c r="B15" s="79"/>
      <c r="C15" s="77"/>
      <c r="D15" s="77"/>
      <c r="E15" s="4"/>
    </row>
    <row r="16" spans="2:5" x14ac:dyDescent="0.2">
      <c r="B16" s="79"/>
      <c r="C16" s="77"/>
      <c r="D16" s="77"/>
      <c r="E16" s="4"/>
    </row>
    <row r="17" spans="2:5" x14ac:dyDescent="0.2">
      <c r="B17" s="79"/>
      <c r="C17" s="77"/>
      <c r="D17" s="77"/>
      <c r="E17" s="4"/>
    </row>
    <row r="18" spans="2:5" x14ac:dyDescent="0.2">
      <c r="B18" s="79"/>
      <c r="C18" s="77"/>
      <c r="D18" s="77"/>
      <c r="E18" s="4"/>
    </row>
    <row r="19" spans="2:5" x14ac:dyDescent="0.2">
      <c r="B19" s="79"/>
      <c r="C19" s="77"/>
      <c r="D19" s="77"/>
      <c r="E19" s="4"/>
    </row>
    <row r="20" spans="2:5" x14ac:dyDescent="0.2">
      <c r="B20" s="79"/>
      <c r="C20" s="77"/>
      <c r="D20" s="77"/>
      <c r="E20" s="4"/>
    </row>
    <row r="21" spans="2:5" ht="18" x14ac:dyDescent="0.2">
      <c r="B21" s="80"/>
      <c r="C21" s="77"/>
      <c r="D21" s="77"/>
      <c r="E21" s="4"/>
    </row>
    <row r="22" spans="2:5" ht="20.25" x14ac:dyDescent="0.2">
      <c r="B22" s="237"/>
      <c r="C22" s="237"/>
      <c r="D22" s="237"/>
      <c r="E22" s="237"/>
    </row>
    <row r="23" spans="2:5" ht="20.25" x14ac:dyDescent="0.2">
      <c r="B23" s="237"/>
      <c r="C23" s="237"/>
      <c r="D23" s="237"/>
      <c r="E23" s="237"/>
    </row>
    <row r="24" spans="2:5" ht="20.25" x14ac:dyDescent="0.2">
      <c r="B24" s="237"/>
      <c r="C24" s="237"/>
      <c r="D24" s="237"/>
      <c r="E24" s="237"/>
    </row>
    <row r="25" spans="2:5" ht="20.25" x14ac:dyDescent="0.2">
      <c r="B25" s="237"/>
      <c r="C25" s="237"/>
      <c r="D25" s="237"/>
      <c r="E25" s="237"/>
    </row>
    <row r="26" spans="2:5" ht="20.25" x14ac:dyDescent="0.2">
      <c r="B26" s="237"/>
      <c r="C26" s="237"/>
      <c r="D26" s="237"/>
      <c r="E26" s="237"/>
    </row>
    <row r="27" spans="2:5" x14ac:dyDescent="0.2">
      <c r="B27" s="81"/>
      <c r="C27" s="77"/>
      <c r="D27" s="77"/>
      <c r="E27" s="4"/>
    </row>
    <row r="28" spans="2:5" x14ac:dyDescent="0.2">
      <c r="B28" s="81"/>
      <c r="C28" s="77"/>
      <c r="D28" s="77"/>
      <c r="E28" s="4"/>
    </row>
    <row r="29" spans="2:5" ht="14.25" x14ac:dyDescent="0.2">
      <c r="B29" s="82"/>
      <c r="C29" s="77"/>
      <c r="D29" s="77"/>
      <c r="E29" s="4"/>
    </row>
    <row r="30" spans="2:5" x14ac:dyDescent="0.2">
      <c r="B30" s="234" t="s">
        <v>136</v>
      </c>
      <c r="C30" s="234"/>
      <c r="D30" s="234"/>
      <c r="E30" s="234"/>
    </row>
    <row r="31" spans="2:5" x14ac:dyDescent="0.2">
      <c r="B31" s="234" t="s">
        <v>137</v>
      </c>
      <c r="C31" s="234"/>
      <c r="D31" s="234"/>
      <c r="E31" s="234"/>
    </row>
  </sheetData>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scale="90" orientation="portrait" r:id="rId1"/>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0000"/>
    <pageSetUpPr fitToPage="1"/>
  </sheetPr>
  <dimension ref="B1:O45"/>
  <sheetViews>
    <sheetView showGridLines="0" view="pageBreakPreview" zoomScale="80" zoomScaleNormal="100" zoomScaleSheetLayoutView="80" workbookViewId="0">
      <selection activeCell="D9" sqref="D9"/>
    </sheetView>
  </sheetViews>
  <sheetFormatPr defaultColWidth="11.5703125" defaultRowHeight="12.75" x14ac:dyDescent="0.2"/>
  <cols>
    <col min="1" max="1" width="1.7109375" customWidth="1"/>
    <col min="2" max="2" width="35.28515625" customWidth="1"/>
    <col min="3" max="3" width="10.85546875" style="2" customWidth="1"/>
    <col min="4" max="4" width="11" customWidth="1"/>
    <col min="5" max="5" width="11.140625" customWidth="1"/>
    <col min="6" max="6" width="10.5703125" customWidth="1"/>
    <col min="7" max="7" width="11.5703125" customWidth="1"/>
    <col min="8" max="8" width="14.7109375" customWidth="1"/>
    <col min="9" max="9" width="17.42578125" customWidth="1"/>
    <col min="10" max="10" width="1.7109375" customWidth="1"/>
    <col min="11" max="11" width="11.5703125" customWidth="1"/>
    <col min="12" max="12" width="1.7109375" customWidth="1"/>
    <col min="13" max="13" width="11.5703125" customWidth="1"/>
    <col min="14" max="14" width="1.7109375" customWidth="1"/>
  </cols>
  <sheetData>
    <row r="1" spans="2:13" ht="18" x14ac:dyDescent="0.2">
      <c r="B1" s="239" t="s">
        <v>152</v>
      </c>
      <c r="C1" s="239"/>
      <c r="D1" s="239"/>
      <c r="E1" s="239"/>
      <c r="F1" s="239"/>
      <c r="G1" s="239"/>
      <c r="H1" s="239"/>
      <c r="I1" s="239"/>
    </row>
    <row r="2" spans="2:13" ht="15.75" x14ac:dyDescent="0.25">
      <c r="B2" s="15"/>
      <c r="C2" s="15"/>
      <c r="D2" s="15"/>
      <c r="E2" s="15"/>
      <c r="F2" s="15"/>
      <c r="G2" s="15"/>
      <c r="H2" s="15"/>
      <c r="I2" s="15"/>
    </row>
    <row r="3" spans="2:13" ht="39.6" customHeight="1" x14ac:dyDescent="0.2">
      <c r="B3" s="36"/>
      <c r="C3" s="255" t="s">
        <v>1</v>
      </c>
      <c r="D3" s="255"/>
      <c r="E3" s="255"/>
      <c r="F3" s="255"/>
      <c r="G3" s="256" t="s">
        <v>21</v>
      </c>
      <c r="H3" s="256" t="s">
        <v>113</v>
      </c>
      <c r="I3" s="256" t="s">
        <v>112</v>
      </c>
      <c r="J3" s="12"/>
      <c r="K3" s="12"/>
      <c r="M3" s="4"/>
    </row>
    <row r="4" spans="2:13" ht="18.75" customHeight="1" x14ac:dyDescent="0.2">
      <c r="B4" s="36"/>
      <c r="C4" s="83" t="s">
        <v>22</v>
      </c>
      <c r="D4" s="83" t="s">
        <v>72</v>
      </c>
      <c r="E4" s="83" t="s">
        <v>23</v>
      </c>
      <c r="F4" s="83" t="s">
        <v>24</v>
      </c>
      <c r="G4" s="257"/>
      <c r="H4" s="257"/>
      <c r="I4" s="257"/>
      <c r="L4" s="4"/>
      <c r="M4" s="4"/>
    </row>
    <row r="5" spans="2:13" ht="18" customHeight="1" x14ac:dyDescent="0.25">
      <c r="B5" s="66" t="s">
        <v>0</v>
      </c>
      <c r="C5" s="155">
        <f>Inflation!F8</f>
        <v>0.02</v>
      </c>
      <c r="D5" s="155">
        <f>Inflation!F7</f>
        <v>2.0220000000000002E-2</v>
      </c>
      <c r="E5" s="155">
        <f>Inflation!F5</f>
        <v>0.02</v>
      </c>
      <c r="F5" s="155">
        <f>Inflation!F6</f>
        <v>2.07E-2</v>
      </c>
      <c r="G5" s="67">
        <f>AVERAGE(C5:F5)</f>
        <v>2.0230000000000001E-2</v>
      </c>
      <c r="H5" s="67">
        <v>0</v>
      </c>
      <c r="I5" s="68">
        <f>ROUND((G5+H5)*10,2)/10</f>
        <v>0.02</v>
      </c>
    </row>
    <row r="6" spans="2:13" ht="13.15" customHeight="1" x14ac:dyDescent="0.25">
      <c r="B6" s="36"/>
      <c r="C6" s="69"/>
      <c r="D6" s="70"/>
      <c r="E6" s="70"/>
      <c r="F6" s="70"/>
      <c r="G6" s="70"/>
      <c r="H6" s="70"/>
      <c r="I6" s="71"/>
    </row>
    <row r="7" spans="2:13" ht="39.6" customHeight="1" x14ac:dyDescent="0.2">
      <c r="B7" s="36"/>
      <c r="C7" s="255" t="s">
        <v>1</v>
      </c>
      <c r="D7" s="255"/>
      <c r="E7" s="255"/>
      <c r="F7" s="255"/>
      <c r="G7" s="256" t="s">
        <v>21</v>
      </c>
      <c r="H7" s="256" t="s">
        <v>108</v>
      </c>
      <c r="I7" s="256" t="s">
        <v>109</v>
      </c>
    </row>
    <row r="8" spans="2:13" ht="18" customHeight="1" x14ac:dyDescent="0.2">
      <c r="B8" s="36"/>
      <c r="C8" s="83" t="s">
        <v>28</v>
      </c>
      <c r="D8" s="83" t="s">
        <v>72</v>
      </c>
      <c r="E8" s="83" t="s">
        <v>23</v>
      </c>
      <c r="F8" s="83" t="s">
        <v>24</v>
      </c>
      <c r="G8" s="257"/>
      <c r="H8" s="257"/>
      <c r="I8" s="257"/>
    </row>
    <row r="9" spans="2:13" ht="18" customHeight="1" x14ac:dyDescent="0.2">
      <c r="B9" s="72" t="s">
        <v>110</v>
      </c>
      <c r="C9" s="169"/>
      <c r="D9" s="155">
        <f>'Court terme'!F7</f>
        <v>1.686E-2</v>
      </c>
      <c r="E9" s="155">
        <f>'Court terme'!F5</f>
        <v>2.9066666666666668E-2</v>
      </c>
      <c r="F9" s="155">
        <f>'Court terme'!F6</f>
        <v>2.1899999999999999E-2</v>
      </c>
      <c r="G9" s="73">
        <f>AVERAGE(D9:F9)</f>
        <v>2.260888888888889E-2</v>
      </c>
      <c r="H9" s="74">
        <v>0</v>
      </c>
      <c r="I9" s="75">
        <f>ROUND((G9+H9)*10,2)/10</f>
        <v>2.3E-2</v>
      </c>
    </row>
    <row r="10" spans="2:13" ht="18" customHeight="1" x14ac:dyDescent="0.2">
      <c r="B10" s="72" t="s">
        <v>111</v>
      </c>
      <c r="C10" s="169"/>
      <c r="D10" s="170">
        <f>'Revenu fixe'!F7</f>
        <v>2.4500000000000001E-2</v>
      </c>
      <c r="E10" s="170">
        <f>'Revenu fixe'!F5</f>
        <v>2.9400000000000003E-2</v>
      </c>
      <c r="F10" s="170">
        <f>'Revenu fixe'!F6</f>
        <v>2.7199999999999995E-2</v>
      </c>
      <c r="G10" s="73">
        <f>AVERAGE(D10:F10)</f>
        <v>2.7033333333333336E-2</v>
      </c>
      <c r="H10" s="73">
        <v>0</v>
      </c>
      <c r="I10" s="75">
        <f>ROUND((G10+H10)*10,2)/10</f>
        <v>2.7000000000000003E-2</v>
      </c>
    </row>
    <row r="11" spans="2:13" ht="18" customHeight="1" x14ac:dyDescent="0.2">
      <c r="B11" s="72" t="s">
        <v>27</v>
      </c>
      <c r="C11" s="155">
        <f>'Actions canadiennes'!F8</f>
        <v>7.3397687404095135E-2</v>
      </c>
      <c r="D11" s="155">
        <f>'Actions canadiennes'!F7</f>
        <v>6.4620000000000011E-2</v>
      </c>
      <c r="E11" s="155">
        <f>'Actions canadiennes'!F5</f>
        <v>6.6000000000000003E-2</v>
      </c>
      <c r="F11" s="155">
        <f>'Actions canadiennes'!F6</f>
        <v>6.4199999999999993E-2</v>
      </c>
      <c r="G11" s="73">
        <f>AVERAGE(C11:F11)</f>
        <v>6.7054421851023782E-2</v>
      </c>
      <c r="H11" s="73">
        <v>-5.0000000000000001E-3</v>
      </c>
      <c r="I11" s="75">
        <f>ROUND((G11+H11)*10,2)/10</f>
        <v>6.2E-2</v>
      </c>
    </row>
    <row r="12" spans="2:13" ht="18" customHeight="1" x14ac:dyDescent="0.2">
      <c r="B12" s="86" t="s">
        <v>52</v>
      </c>
      <c r="C12" s="155">
        <f>'Actions étrangères (développés)'!F8</f>
        <v>8.731131437985673E-2</v>
      </c>
      <c r="D12" s="155">
        <f>'Actions étrangères (développés)'!F7</f>
        <v>6.583E-2</v>
      </c>
      <c r="E12" s="155">
        <f>'Actions étrangères (développés)'!F5</f>
        <v>6.6000000000000003E-2</v>
      </c>
      <c r="F12" s="155">
        <f>'Actions étrangères (développés)'!F6</f>
        <v>6.4199999999999993E-2</v>
      </c>
      <c r="G12" s="73">
        <f>AVERAGE(C12:F12)</f>
        <v>7.0835328594964178E-2</v>
      </c>
      <c r="H12" s="73">
        <v>-5.0000000000000001E-3</v>
      </c>
      <c r="I12" s="75">
        <f>ROUND((G12+H12)*10,2)/10</f>
        <v>6.6000000000000003E-2</v>
      </c>
    </row>
    <row r="13" spans="2:13" ht="18" customHeight="1" x14ac:dyDescent="0.2">
      <c r="B13" s="72" t="s">
        <v>51</v>
      </c>
      <c r="C13" s="155">
        <f>'Actions étrangères (émergents)'!F8</f>
        <v>0.1069497447286345</v>
      </c>
      <c r="D13" s="155">
        <f>'Actions étrangères (émergents)'!F7</f>
        <v>8.5480000000000014E-2</v>
      </c>
      <c r="E13" s="155">
        <f>'Actions étrangères (émergents)'!F5</f>
        <v>7.4999999999999997E-2</v>
      </c>
      <c r="F13" s="155">
        <f>'Actions étrangères (émergents)'!F6</f>
        <v>6.4199999999999993E-2</v>
      </c>
      <c r="G13" s="73">
        <f>AVERAGE(C13:F13)</f>
        <v>8.2907436182158623E-2</v>
      </c>
      <c r="H13" s="73">
        <v>-5.0000000000000001E-3</v>
      </c>
      <c r="I13" s="75">
        <f>ROUND((G13+H13)*10,2)/10</f>
        <v>7.8E-2</v>
      </c>
    </row>
    <row r="14" spans="2:13" ht="16.5" customHeight="1" x14ac:dyDescent="0.2">
      <c r="B14" s="250" t="s">
        <v>29</v>
      </c>
      <c r="C14" s="251"/>
      <c r="D14" s="251"/>
      <c r="E14" s="251"/>
      <c r="F14" s="251"/>
      <c r="G14" s="251"/>
      <c r="H14" s="252"/>
      <c r="I14" s="75">
        <f>I9+2%</f>
        <v>4.2999999999999997E-2</v>
      </c>
    </row>
    <row r="15" spans="2:13" hidden="1" x14ac:dyDescent="0.2">
      <c r="I15" s="1">
        <v>7.4999999999999997E-3</v>
      </c>
    </row>
    <row r="16" spans="2:13" x14ac:dyDescent="0.2">
      <c r="I16" s="1"/>
    </row>
    <row r="17" spans="2:15" ht="25.5" customHeight="1" x14ac:dyDescent="0.2">
      <c r="B17" s="253" t="s">
        <v>85</v>
      </c>
      <c r="C17" s="254"/>
      <c r="D17" s="254"/>
      <c r="E17" s="254"/>
      <c r="F17" s="254"/>
      <c r="G17" s="254"/>
      <c r="H17" s="254"/>
      <c r="I17" s="254"/>
    </row>
    <row r="18" spans="2:15" ht="39.6" customHeight="1" x14ac:dyDescent="0.2">
      <c r="B18" s="249" t="s">
        <v>83</v>
      </c>
      <c r="C18" s="248"/>
      <c r="D18" s="248"/>
      <c r="E18" s="248"/>
      <c r="F18" s="248"/>
      <c r="G18" s="248"/>
      <c r="H18" s="248"/>
      <c r="I18" s="248"/>
    </row>
    <row r="19" spans="2:15" x14ac:dyDescent="0.2">
      <c r="B19" s="247" t="s">
        <v>84</v>
      </c>
      <c r="C19" s="248"/>
      <c r="D19" s="248"/>
      <c r="E19" s="248"/>
      <c r="F19" s="248"/>
      <c r="G19" s="248"/>
      <c r="H19" s="248"/>
      <c r="I19" s="248"/>
    </row>
    <row r="20" spans="2:15" ht="30" customHeight="1" x14ac:dyDescent="0.2">
      <c r="B20" s="4"/>
    </row>
    <row r="21" spans="2:15" ht="15" x14ac:dyDescent="0.2">
      <c r="B21" s="245" t="s">
        <v>167</v>
      </c>
      <c r="C21" s="245"/>
      <c r="D21" s="245"/>
      <c r="E21" s="245"/>
      <c r="F21" s="245"/>
      <c r="G21" s="245"/>
      <c r="H21" s="245"/>
      <c r="I21" s="245"/>
      <c r="J21" s="215"/>
      <c r="K21" s="245"/>
      <c r="L21" s="245"/>
      <c r="M21" s="245"/>
      <c r="N21" s="245"/>
      <c r="O21" s="215"/>
    </row>
    <row r="22" spans="2:15" ht="14.25" x14ac:dyDescent="0.2">
      <c r="B22" s="216" t="s">
        <v>168</v>
      </c>
      <c r="C22" s="217"/>
      <c r="D22" s="218"/>
      <c r="E22" s="219">
        <f>+I11-I10</f>
        <v>3.4999999999999996E-2</v>
      </c>
      <c r="F22" s="218" t="s">
        <v>169</v>
      </c>
      <c r="G22" s="218"/>
      <c r="H22" s="218"/>
      <c r="I22" s="220"/>
      <c r="J22" s="220"/>
      <c r="K22" s="220"/>
      <c r="L22" s="220"/>
      <c r="M22" s="220"/>
      <c r="N22" s="218"/>
      <c r="O22" s="221"/>
    </row>
    <row r="23" spans="2:15" ht="14.25" x14ac:dyDescent="0.2">
      <c r="B23" s="216" t="s">
        <v>170</v>
      </c>
      <c r="C23" s="222"/>
      <c r="D23" s="223"/>
      <c r="E23" s="224">
        <f>+I12-I10</f>
        <v>3.9E-2</v>
      </c>
      <c r="F23" s="223" t="s">
        <v>171</v>
      </c>
      <c r="G23" s="223"/>
      <c r="H23" s="223"/>
      <c r="I23" s="225"/>
      <c r="J23" s="225"/>
      <c r="K23" s="225"/>
      <c r="L23" s="225"/>
      <c r="M23" s="225"/>
      <c r="N23" s="226"/>
      <c r="O23" s="227"/>
    </row>
    <row r="24" spans="2:15" ht="14.25" x14ac:dyDescent="0.2">
      <c r="B24" s="216" t="s">
        <v>172</v>
      </c>
      <c r="C24" s="228"/>
      <c r="D24" s="218"/>
      <c r="E24" s="219">
        <f>+I13-I10</f>
        <v>5.0999999999999997E-2</v>
      </c>
      <c r="F24" s="218" t="s">
        <v>173</v>
      </c>
      <c r="G24" s="218"/>
      <c r="H24" s="218"/>
      <c r="I24" s="220"/>
      <c r="J24" s="220"/>
      <c r="K24" s="220"/>
      <c r="L24" s="220"/>
      <c r="M24" s="220"/>
      <c r="N24" s="225"/>
      <c r="O24" s="229"/>
    </row>
    <row r="26" spans="2:15" x14ac:dyDescent="0.2">
      <c r="B26" s="4"/>
    </row>
    <row r="28" spans="2:15" x14ac:dyDescent="0.2">
      <c r="D28" s="2"/>
    </row>
    <row r="30" spans="2:15" x14ac:dyDescent="0.2">
      <c r="C30" s="3"/>
      <c r="D30" s="3"/>
    </row>
    <row r="31" spans="2:15" x14ac:dyDescent="0.2">
      <c r="C31" s="3"/>
      <c r="D31" s="3"/>
    </row>
    <row r="32" spans="2:15" x14ac:dyDescent="0.2">
      <c r="C32" s="3"/>
      <c r="D32" s="3"/>
    </row>
    <row r="33" spans="2:9" x14ac:dyDescent="0.2">
      <c r="C33" s="3"/>
      <c r="D33" s="3"/>
    </row>
    <row r="45" spans="2:9" x14ac:dyDescent="0.2">
      <c r="B45" s="246"/>
      <c r="C45" s="246"/>
      <c r="D45" s="246"/>
      <c r="E45" s="246"/>
      <c r="F45" s="246"/>
      <c r="G45" s="246"/>
      <c r="H45" s="246"/>
      <c r="I45" s="246"/>
    </row>
  </sheetData>
  <mergeCells count="17">
    <mergeCell ref="B1:I1"/>
    <mergeCell ref="C3:F3"/>
    <mergeCell ref="G3:G4"/>
    <mergeCell ref="H3:H4"/>
    <mergeCell ref="C7:F7"/>
    <mergeCell ref="G7:G8"/>
    <mergeCell ref="H7:H8"/>
    <mergeCell ref="I7:I8"/>
    <mergeCell ref="I3:I4"/>
    <mergeCell ref="K21:N21"/>
    <mergeCell ref="B45:I45"/>
    <mergeCell ref="B19:I19"/>
    <mergeCell ref="B18:I18"/>
    <mergeCell ref="B14:H14"/>
    <mergeCell ref="B17:I17"/>
    <mergeCell ref="B21:E21"/>
    <mergeCell ref="F21:I21"/>
  </mergeCells>
  <phoneticPr fontId="0" type="noConversion"/>
  <hyperlinks>
    <hyperlink ref="C5" location="Inflation!E8" display="Inflation!E8" xr:uid="{00000000-0004-0000-0300-000000000000}"/>
    <hyperlink ref="D5" location="Inflation!E7" display="Inflation!E7" xr:uid="{00000000-0004-0000-0300-000001000000}"/>
    <hyperlink ref="E5" location="Inflation!E5" display="Inflation!E5" xr:uid="{00000000-0004-0000-0300-000002000000}"/>
    <hyperlink ref="F5" location="Inflation!E6" display="Inflation!E6" xr:uid="{00000000-0004-0000-0300-000003000000}"/>
    <hyperlink ref="D9:F9" location="'Short Term'!A1" display="'Short Term'!A1" xr:uid="{00000000-0004-0000-0300-000005000000}"/>
    <hyperlink ref="C11:F11" location="'Canadian Equities'!A1" display="'Canadian Equities'!A1" xr:uid="{00000000-0004-0000-0300-000007000000}"/>
    <hyperlink ref="C12:F12" location="'Foreign Equities (Developed)'!A1" display="'Foreign Equities (Developed)'!A1" xr:uid="{00000000-0004-0000-0300-000008000000}"/>
    <hyperlink ref="C13:F13" location="'Foreign Equities (Emerging)'!A1" display="'Foreign Equities (Emerging)'!A1" xr:uid="{00000000-0004-0000-0300-000009000000}"/>
    <hyperlink ref="D9" location="'Court terme'!F7" display="'Court terme'!F7" xr:uid="{00000000-0004-0000-0300-00000A000000}"/>
    <hyperlink ref="D10" location="'Revenu fixe'!F7" display="'Revenu fixe'!F7" xr:uid="{00000000-0004-0000-0300-00000B000000}"/>
    <hyperlink ref="D11" location="'Actions canadiennes'!F7" display="'Actions canadiennes'!F7" xr:uid="{00000000-0004-0000-0300-00000C000000}"/>
    <hyperlink ref="D12" location="'Actions étrangères (développés)'!F7" display="'Actions étrangères (développés)'!F7" xr:uid="{00000000-0004-0000-0300-00000D000000}"/>
    <hyperlink ref="D13" location="'Actions étrangères (émergents)'!F7" display="'Actions étrangères (émergents)'!F7" xr:uid="{00000000-0004-0000-0300-00000E000000}"/>
    <hyperlink ref="E9" location="'Court terme'!F5" display="'Court terme'!F5" xr:uid="{00000000-0004-0000-0300-00000F000000}"/>
    <hyperlink ref="E10" location="'Revenu fixe'!F5" display="'Revenu fixe'!F5" xr:uid="{00000000-0004-0000-0300-000010000000}"/>
    <hyperlink ref="E11" location="'Actions canadiennes'!F5" display="'Actions canadiennes'!F5" xr:uid="{00000000-0004-0000-0300-000011000000}"/>
    <hyperlink ref="E12" location="'Actions étrangères (développés)'!F5" display="'Actions étrangères (développés)'!F5" xr:uid="{00000000-0004-0000-0300-000012000000}"/>
    <hyperlink ref="E13" location="'Actions étrangères (émergents)'!F5" display="'Actions étrangères (émergents)'!F5" xr:uid="{00000000-0004-0000-0300-000013000000}"/>
    <hyperlink ref="F9" location="'Court terme'!F6" display="'Court terme'!F6" xr:uid="{00000000-0004-0000-0300-000014000000}"/>
    <hyperlink ref="F10" location="'Revenu fixe'!F6" display="'Revenu fixe'!F6" xr:uid="{00000000-0004-0000-0300-000015000000}"/>
    <hyperlink ref="F11" location="'Actions canadiennes'!F6" display="'Actions canadiennes'!F6" xr:uid="{00000000-0004-0000-0300-000016000000}"/>
    <hyperlink ref="F12" location="'Actions étrangères (développés)'!F6" display="'Actions étrangères (développés)'!F6" xr:uid="{00000000-0004-0000-0300-000017000000}"/>
    <hyperlink ref="F13" location="'Actions étrangères (émergents)'!F6" display="'Actions étrangères (émergents)'!F6" xr:uid="{00000000-0004-0000-0300-000018000000}"/>
    <hyperlink ref="C13" location="'Actions étrangères (émergents)'!F8" display="'Actions étrangères (émergents)'!F8" xr:uid="{00000000-0004-0000-0300-000019000000}"/>
    <hyperlink ref="C12" location="'Actions étrangères (développés)'!F8" display="'Actions étrangères (développés)'!F8" xr:uid="{00000000-0004-0000-0300-00001A000000}"/>
    <hyperlink ref="C11" location="'Actions canadiennes'!F8" display="'Actions canadiennes'!F8" xr:uid="{00000000-0004-0000-0300-00001B000000}"/>
  </hyperlinks>
  <printOptions horizontalCentered="1"/>
  <pageMargins left="0.70866141732283472" right="0.70866141732283472" top="0.74803149606299213" bottom="0.74803149606299213" header="0.31496062992125984" footer="0.31496062992125984"/>
  <pageSetup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F0000"/>
  </sheetPr>
  <dimension ref="B3:E31"/>
  <sheetViews>
    <sheetView view="pageBreakPreview" zoomScale="60" zoomScaleNormal="100" workbookViewId="0">
      <selection activeCell="B32" sqref="B32"/>
    </sheetView>
  </sheetViews>
  <sheetFormatPr defaultColWidth="8.85546875" defaultRowHeight="12.75" x14ac:dyDescent="0.2"/>
  <cols>
    <col min="1" max="1" width="4.5703125" customWidth="1"/>
    <col min="2" max="2" width="53" customWidth="1"/>
  </cols>
  <sheetData>
    <row r="3" spans="2:5" ht="61.5" customHeight="1" x14ac:dyDescent="0.2">
      <c r="B3" s="38" t="s">
        <v>9</v>
      </c>
    </row>
    <row r="4" spans="2:5" ht="61.5" customHeight="1" x14ac:dyDescent="0.2">
      <c r="B4" s="38"/>
    </row>
    <row r="7" spans="2:5" ht="135" customHeight="1" x14ac:dyDescent="0.2">
      <c r="B7" s="235" t="s">
        <v>151</v>
      </c>
      <c r="C7" s="235"/>
      <c r="D7" s="235"/>
      <c r="E7" s="235"/>
    </row>
    <row r="8" spans="2:5" ht="14.25" x14ac:dyDescent="0.2">
      <c r="B8" s="76"/>
      <c r="C8" s="77"/>
      <c r="D8" s="77"/>
      <c r="E8" s="4"/>
    </row>
    <row r="9" spans="2:5" ht="14.25" x14ac:dyDescent="0.2">
      <c r="B9" s="76"/>
      <c r="C9" s="77"/>
      <c r="D9" s="77"/>
      <c r="E9" s="4"/>
    </row>
    <row r="10" spans="2:5" ht="14.25" x14ac:dyDescent="0.2">
      <c r="B10" s="76"/>
      <c r="C10" s="77"/>
      <c r="D10" s="77"/>
      <c r="E10" s="4"/>
    </row>
    <row r="11" spans="2:5" ht="14.25" x14ac:dyDescent="0.2">
      <c r="B11" s="76"/>
      <c r="C11" s="77"/>
      <c r="D11" s="77"/>
      <c r="E11" s="4"/>
    </row>
    <row r="12" spans="2:5" ht="23.25" x14ac:dyDescent="0.2">
      <c r="B12" s="78"/>
      <c r="C12" s="77"/>
      <c r="D12" s="77"/>
      <c r="E12" s="4"/>
    </row>
    <row r="13" spans="2:5" ht="23.25" customHeight="1" x14ac:dyDescent="0.2">
      <c r="B13" s="236" t="s">
        <v>8</v>
      </c>
      <c r="C13" s="236"/>
      <c r="D13" s="236"/>
      <c r="E13" s="236"/>
    </row>
    <row r="14" spans="2:5" ht="25.5" customHeight="1" x14ac:dyDescent="0.2">
      <c r="B14" s="236" t="s">
        <v>68</v>
      </c>
      <c r="C14" s="236"/>
      <c r="D14" s="236"/>
      <c r="E14" s="236"/>
    </row>
    <row r="15" spans="2:5" x14ac:dyDescent="0.2">
      <c r="B15" s="79"/>
      <c r="C15" s="77"/>
      <c r="D15" s="77"/>
      <c r="E15" s="4"/>
    </row>
    <row r="16" spans="2:5" x14ac:dyDescent="0.2">
      <c r="B16" s="79"/>
      <c r="C16" s="77"/>
      <c r="D16" s="77"/>
      <c r="E16" s="4"/>
    </row>
    <row r="17" spans="2:5" x14ac:dyDescent="0.2">
      <c r="B17" s="79"/>
      <c r="C17" s="77"/>
      <c r="D17" s="77"/>
      <c r="E17" s="4"/>
    </row>
    <row r="18" spans="2:5" x14ac:dyDescent="0.2">
      <c r="B18" s="79"/>
      <c r="C18" s="77"/>
      <c r="D18" s="77"/>
      <c r="E18" s="4"/>
    </row>
    <row r="19" spans="2:5" x14ac:dyDescent="0.2">
      <c r="B19" s="79"/>
      <c r="C19" s="77"/>
      <c r="D19" s="77"/>
      <c r="E19" s="4"/>
    </row>
    <row r="20" spans="2:5" x14ac:dyDescent="0.2">
      <c r="B20" s="79"/>
      <c r="C20" s="77"/>
      <c r="D20" s="77"/>
      <c r="E20" s="4"/>
    </row>
    <row r="21" spans="2:5" ht="18" x14ac:dyDescent="0.2">
      <c r="B21" s="80"/>
      <c r="C21" s="77"/>
      <c r="D21" s="77"/>
      <c r="E21" s="4"/>
    </row>
    <row r="22" spans="2:5" ht="20.25" x14ac:dyDescent="0.2">
      <c r="B22" s="237"/>
      <c r="C22" s="237"/>
      <c r="D22" s="237"/>
      <c r="E22" s="237"/>
    </row>
    <row r="23" spans="2:5" ht="20.25" x14ac:dyDescent="0.2">
      <c r="B23" s="237"/>
      <c r="C23" s="237"/>
      <c r="D23" s="237"/>
      <c r="E23" s="237"/>
    </row>
    <row r="24" spans="2:5" ht="20.25" x14ac:dyDescent="0.2">
      <c r="B24" s="237"/>
      <c r="C24" s="237"/>
      <c r="D24" s="237"/>
      <c r="E24" s="237"/>
    </row>
    <row r="25" spans="2:5" ht="20.25" x14ac:dyDescent="0.2">
      <c r="B25" s="237"/>
      <c r="C25" s="237"/>
      <c r="D25" s="237"/>
      <c r="E25" s="237"/>
    </row>
    <row r="26" spans="2:5" ht="20.25" x14ac:dyDescent="0.2">
      <c r="B26" s="237"/>
      <c r="C26" s="237"/>
      <c r="D26" s="237"/>
      <c r="E26" s="237"/>
    </row>
    <row r="27" spans="2:5" x14ac:dyDescent="0.2">
      <c r="B27" s="81"/>
      <c r="C27" s="77"/>
      <c r="D27" s="77"/>
      <c r="E27" s="4"/>
    </row>
    <row r="28" spans="2:5" x14ac:dyDescent="0.2">
      <c r="B28" s="81"/>
      <c r="C28" s="77"/>
      <c r="D28" s="77"/>
      <c r="E28" s="4"/>
    </row>
    <row r="29" spans="2:5" ht="14.25" x14ac:dyDescent="0.2">
      <c r="B29" s="82"/>
      <c r="C29" s="77"/>
      <c r="D29" s="77"/>
      <c r="E29" s="4"/>
    </row>
    <row r="30" spans="2:5" x14ac:dyDescent="0.2">
      <c r="B30" s="234" t="s">
        <v>136</v>
      </c>
      <c r="C30" s="234"/>
      <c r="D30" s="234"/>
      <c r="E30" s="234"/>
    </row>
    <row r="31" spans="2:5" x14ac:dyDescent="0.2">
      <c r="B31" s="234" t="s">
        <v>137</v>
      </c>
      <c r="C31" s="234"/>
      <c r="D31" s="234"/>
      <c r="E31" s="234"/>
    </row>
  </sheetData>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scale="90"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92D050"/>
    <pageSetUpPr fitToPage="1"/>
  </sheetPr>
  <dimension ref="A1:F20"/>
  <sheetViews>
    <sheetView showGridLines="0" view="pageBreakPreview" zoomScale="60" zoomScaleNormal="100" workbookViewId="0">
      <selection activeCell="E8" sqref="E8"/>
    </sheetView>
  </sheetViews>
  <sheetFormatPr defaultColWidth="11.5703125" defaultRowHeight="12.75" x14ac:dyDescent="0.2"/>
  <cols>
    <col min="1" max="1" width="1.7109375" customWidth="1"/>
    <col min="2" max="2" width="25.7109375" customWidth="1"/>
    <col min="3" max="3" width="30.7109375" customWidth="1"/>
    <col min="4" max="4" width="83.28515625" customWidth="1"/>
    <col min="5" max="5" width="22.85546875" customWidth="1"/>
    <col min="6" max="6" width="8.7109375" customWidth="1"/>
    <col min="7" max="7" width="1.7109375" customWidth="1"/>
  </cols>
  <sheetData>
    <row r="1" spans="1:6" ht="18" x14ac:dyDescent="0.2">
      <c r="B1" s="239" t="s">
        <v>150</v>
      </c>
      <c r="C1" s="239"/>
      <c r="D1" s="239"/>
      <c r="E1" s="239"/>
      <c r="F1" s="239"/>
    </row>
    <row r="4" spans="1:6" ht="27" customHeight="1" x14ac:dyDescent="0.25">
      <c r="A4" s="31"/>
      <c r="B4" s="30" t="s">
        <v>1</v>
      </c>
      <c r="C4" s="30" t="s">
        <v>12</v>
      </c>
      <c r="D4" s="30" t="s">
        <v>11</v>
      </c>
      <c r="E4" s="30" t="s">
        <v>13</v>
      </c>
      <c r="F4" s="30" t="s">
        <v>14</v>
      </c>
    </row>
    <row r="5" spans="1:6" ht="106.5" customHeight="1" x14ac:dyDescent="0.2">
      <c r="B5" s="34" t="s">
        <v>86</v>
      </c>
      <c r="C5" s="128" t="s">
        <v>88</v>
      </c>
      <c r="D5" s="53" t="s">
        <v>118</v>
      </c>
      <c r="E5" s="56" t="s">
        <v>57</v>
      </c>
      <c r="F5" s="35">
        <f>1*2%</f>
        <v>0.02</v>
      </c>
    </row>
    <row r="6" spans="1:6" ht="114" customHeight="1" x14ac:dyDescent="0.2">
      <c r="B6" s="34" t="s">
        <v>87</v>
      </c>
      <c r="C6" s="128" t="s">
        <v>92</v>
      </c>
      <c r="D6" s="54" t="s">
        <v>121</v>
      </c>
      <c r="E6" s="56" t="s">
        <v>89</v>
      </c>
      <c r="F6" s="35">
        <f>((9/30*2)+(21/30*2.1))/100</f>
        <v>2.07E-2</v>
      </c>
    </row>
    <row r="7" spans="1:6" ht="71.45" customHeight="1" x14ac:dyDescent="0.2">
      <c r="B7" s="34" t="s">
        <v>145</v>
      </c>
      <c r="C7" s="129" t="s">
        <v>145</v>
      </c>
      <c r="D7" s="55" t="s">
        <v>73</v>
      </c>
      <c r="E7" s="130" t="s">
        <v>74</v>
      </c>
      <c r="F7" s="35">
        <f>'Sondage IQPF FP Canada'!E12</f>
        <v>2.0220000000000002E-2</v>
      </c>
    </row>
    <row r="8" spans="1:6" ht="81" customHeight="1" x14ac:dyDescent="0.2">
      <c r="B8" s="34" t="s">
        <v>30</v>
      </c>
      <c r="C8" s="128" t="s">
        <v>31</v>
      </c>
      <c r="D8" s="54" t="s">
        <v>53</v>
      </c>
      <c r="E8" s="331">
        <v>0.02</v>
      </c>
      <c r="F8" s="35">
        <v>0.02</v>
      </c>
    </row>
    <row r="9" spans="1:6" x14ac:dyDescent="0.2">
      <c r="B9" s="261" t="s">
        <v>21</v>
      </c>
      <c r="C9" s="265"/>
      <c r="D9" s="266"/>
      <c r="E9" s="258">
        <v>1</v>
      </c>
      <c r="F9" s="262">
        <f>AVERAGE(F5:F8)</f>
        <v>2.0230000000000001E-2</v>
      </c>
    </row>
    <row r="10" spans="1:6" x14ac:dyDescent="0.2">
      <c r="B10" s="259"/>
      <c r="C10" s="267"/>
      <c r="D10" s="268"/>
      <c r="E10" s="259"/>
      <c r="F10" s="263"/>
    </row>
    <row r="11" spans="1:6" ht="6" customHeight="1" x14ac:dyDescent="0.2">
      <c r="B11" s="260"/>
      <c r="C11" s="269"/>
      <c r="D11" s="270"/>
      <c r="E11" s="260"/>
      <c r="F11" s="264"/>
    </row>
    <row r="14" spans="1:6" ht="15" x14ac:dyDescent="0.25">
      <c r="B14" s="5"/>
      <c r="C14" s="5"/>
    </row>
    <row r="15" spans="1:6" ht="15" x14ac:dyDescent="0.25">
      <c r="B15" s="5"/>
      <c r="C15" s="5"/>
    </row>
    <row r="16" spans="1:6" x14ac:dyDescent="0.2">
      <c r="C16" s="4"/>
    </row>
    <row r="17" spans="3:3" x14ac:dyDescent="0.2">
      <c r="C17" s="4"/>
    </row>
    <row r="18" spans="3:3" x14ac:dyDescent="0.2">
      <c r="C18" s="4"/>
    </row>
    <row r="20" spans="3:3" x14ac:dyDescent="0.2">
      <c r="C20" s="4"/>
    </row>
  </sheetData>
  <mergeCells count="5">
    <mergeCell ref="B1:F1"/>
    <mergeCell ref="E9:E11"/>
    <mergeCell ref="B9:B11"/>
    <mergeCell ref="F9:F11"/>
    <mergeCell ref="C9:D11"/>
  </mergeCells>
  <hyperlinks>
    <hyperlink ref="C8" r:id="rId1" xr:uid="{00000000-0004-0000-0500-000000000000}"/>
    <hyperlink ref="C5" r:id="rId2" xr:uid="{00000000-0004-0000-0500-000002000000}"/>
    <hyperlink ref="C6" r:id="rId3" display="https://www.rrq.gouv.qc.ca/SiteCollectionDocuments/www.rrq.gouv.qc/Francais/publications/regime_rentes/1004f-evaluation-actuarielle-rrq-2018.pdf" xr:uid="{00000000-0004-0000-0500-000003000000}"/>
    <hyperlink ref="C7" location="'sondage IQPF FP Canada'!A1" display="Sondage mené en 2019 par l'IQPF et FP Canada" xr:uid="{2749EDAD-6E3B-4A05-B005-84C5F9BA5AAD}"/>
  </hyperlinks>
  <pageMargins left="0.7" right="0.7" top="0.75" bottom="0.75" header="0.3" footer="0.3"/>
  <pageSetup scale="71"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92D050"/>
    <pageSetUpPr fitToPage="1"/>
  </sheetPr>
  <dimension ref="A1:G12"/>
  <sheetViews>
    <sheetView showGridLines="0" view="pageBreakPreview" zoomScale="90" zoomScaleNormal="100" zoomScaleSheetLayoutView="90" workbookViewId="0">
      <selection activeCell="D5" sqref="D5"/>
    </sheetView>
  </sheetViews>
  <sheetFormatPr defaultColWidth="11.5703125" defaultRowHeight="12.75" x14ac:dyDescent="0.2"/>
  <cols>
    <col min="1" max="1" width="1.7109375" customWidth="1"/>
    <col min="2" max="2" width="25.7109375" customWidth="1"/>
    <col min="3" max="3" width="30.7109375" customWidth="1"/>
    <col min="4" max="4" width="86.5703125" customWidth="1"/>
    <col min="5" max="5" width="27.5703125" customWidth="1"/>
    <col min="6" max="6" width="13.5703125" customWidth="1"/>
    <col min="7" max="7" width="1.7109375" customWidth="1"/>
  </cols>
  <sheetData>
    <row r="1" spans="1:7" ht="18" x14ac:dyDescent="0.2">
      <c r="B1" s="239" t="s">
        <v>149</v>
      </c>
      <c r="C1" s="239"/>
      <c r="D1" s="239"/>
      <c r="E1" s="239"/>
      <c r="F1" s="239"/>
    </row>
    <row r="2" spans="1:7" ht="15.75" x14ac:dyDescent="0.2">
      <c r="B2" s="274"/>
      <c r="C2" s="275"/>
      <c r="D2" s="275"/>
      <c r="E2" s="13"/>
      <c r="F2" s="275"/>
    </row>
    <row r="3" spans="1:7" x14ac:dyDescent="0.2">
      <c r="B3" s="274"/>
      <c r="C3" s="276"/>
      <c r="D3" s="276"/>
      <c r="E3" s="14"/>
      <c r="F3" s="276"/>
    </row>
    <row r="4" spans="1:7" ht="27.75" customHeight="1" x14ac:dyDescent="0.2">
      <c r="B4" s="30" t="s">
        <v>1</v>
      </c>
      <c r="C4" s="30" t="s">
        <v>12</v>
      </c>
      <c r="D4" s="30" t="s">
        <v>11</v>
      </c>
      <c r="E4" s="30" t="s">
        <v>13</v>
      </c>
      <c r="F4" s="30" t="s">
        <v>14</v>
      </c>
    </row>
    <row r="5" spans="1:7" ht="67.5" customHeight="1" x14ac:dyDescent="0.2">
      <c r="A5" s="36"/>
      <c r="B5" s="34" t="s">
        <v>86</v>
      </c>
      <c r="C5" s="128" t="s">
        <v>90</v>
      </c>
      <c r="D5" s="54" t="s">
        <v>117</v>
      </c>
      <c r="E5" s="56" t="s">
        <v>107</v>
      </c>
      <c r="F5" s="35">
        <f>((7/30*(0.6))+(23/30*1))/100+Inflation!F5</f>
        <v>2.9066666666666668E-2</v>
      </c>
      <c r="G5" s="271"/>
    </row>
    <row r="6" spans="1:7" ht="66.599999999999994" customHeight="1" x14ac:dyDescent="0.2">
      <c r="A6" s="36"/>
      <c r="B6" s="34" t="s">
        <v>87</v>
      </c>
      <c r="C6" s="128" t="s">
        <v>91</v>
      </c>
      <c r="D6" s="54" t="s">
        <v>119</v>
      </c>
      <c r="E6" s="56" t="s">
        <v>93</v>
      </c>
      <c r="F6" s="35">
        <f>((9/30*(-0.3))+(21/30*0.3))/100+Inflation!F6</f>
        <v>2.1899999999999999E-2</v>
      </c>
      <c r="G6" s="271"/>
    </row>
    <row r="7" spans="1:7" ht="66.599999999999994" customHeight="1" x14ac:dyDescent="0.2">
      <c r="A7" s="36"/>
      <c r="B7" s="34" t="s">
        <v>145</v>
      </c>
      <c r="C7" s="131" t="s">
        <v>139</v>
      </c>
      <c r="D7" s="57" t="s">
        <v>75</v>
      </c>
      <c r="E7" s="130" t="s">
        <v>74</v>
      </c>
      <c r="F7" s="35">
        <f>'Sondage IQPF FP Canada'!F12</f>
        <v>1.686E-2</v>
      </c>
      <c r="G7" s="271"/>
    </row>
    <row r="8" spans="1:7" ht="30.75" customHeight="1" x14ac:dyDescent="0.2">
      <c r="A8" s="36"/>
      <c r="B8" s="37" t="s">
        <v>21</v>
      </c>
      <c r="C8" s="272"/>
      <c r="D8" s="273"/>
      <c r="E8" s="168">
        <v>1</v>
      </c>
      <c r="F8" s="157">
        <f>AVERAGE(F5:F7)</f>
        <v>2.260888888888889E-2</v>
      </c>
    </row>
    <row r="9" spans="1:7" ht="15.6" customHeight="1" x14ac:dyDescent="0.2">
      <c r="B9" s="4"/>
      <c r="F9" s="275"/>
    </row>
    <row r="10" spans="1:7" ht="15.6" customHeight="1" x14ac:dyDescent="0.2">
      <c r="F10" s="275"/>
    </row>
    <row r="11" spans="1:7" ht="15" x14ac:dyDescent="0.25">
      <c r="B11" s="5"/>
      <c r="C11" s="5"/>
    </row>
    <row r="12" spans="1:7" ht="15" x14ac:dyDescent="0.25">
      <c r="B12" s="5"/>
      <c r="C12" s="5"/>
    </row>
  </sheetData>
  <mergeCells count="8">
    <mergeCell ref="G5:G7"/>
    <mergeCell ref="C8:D8"/>
    <mergeCell ref="B1:F1"/>
    <mergeCell ref="B2:B3"/>
    <mergeCell ref="F9:F10"/>
    <mergeCell ref="C2:C3"/>
    <mergeCell ref="D2:D3"/>
    <mergeCell ref="F2:F3"/>
  </mergeCells>
  <hyperlinks>
    <hyperlink ref="C5" r:id="rId1" display="Page 119. Tableau 60 : Taux de rendement réel selon le type d'actif (avant les dépenses d'investissement) " xr:uid="{00000000-0004-0000-0600-000001000000}"/>
    <hyperlink ref="C6" r:id="rId2" xr:uid="{00000000-0004-0000-0600-000003000000}"/>
    <hyperlink ref="C7" location="'Sondage IQPF FP Canada'!A1" display="Sondage mené en 2019 par l'IQPF et FP Canada" xr:uid="{F9A1C2E1-1044-49D6-84E6-03916AF8A407}"/>
  </hyperlinks>
  <pageMargins left="0.7" right="0.7" top="0.75" bottom="0.75" header="0.3" footer="0.3"/>
  <pageSetup scale="66"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92D050"/>
    <pageSetUpPr fitToPage="1"/>
  </sheetPr>
  <dimension ref="B1:F13"/>
  <sheetViews>
    <sheetView showGridLines="0" view="pageBreakPreview" zoomScaleNormal="90" zoomScaleSheetLayoutView="100" workbookViewId="0"/>
  </sheetViews>
  <sheetFormatPr defaultColWidth="11.5703125" defaultRowHeight="12.75" x14ac:dyDescent="0.2"/>
  <cols>
    <col min="1" max="1" width="1.7109375" customWidth="1"/>
    <col min="2" max="2" width="28" customWidth="1"/>
    <col min="3" max="3" width="34.42578125" customWidth="1"/>
    <col min="4" max="4" width="100.5703125" customWidth="1"/>
    <col min="5" max="5" width="28.42578125" customWidth="1"/>
    <col min="6" max="6" width="9.7109375" customWidth="1"/>
    <col min="7" max="7" width="1.7109375" customWidth="1"/>
  </cols>
  <sheetData>
    <row r="1" spans="2:6" ht="18" x14ac:dyDescent="0.2">
      <c r="B1" s="239" t="s">
        <v>148</v>
      </c>
      <c r="C1" s="239"/>
      <c r="D1" s="239"/>
      <c r="E1" s="239"/>
      <c r="F1" s="239"/>
    </row>
    <row r="4" spans="2:6" ht="28.15" customHeight="1" x14ac:dyDescent="0.2">
      <c r="B4" s="32" t="s">
        <v>1</v>
      </c>
      <c r="C4" s="33" t="s">
        <v>12</v>
      </c>
      <c r="D4" s="32" t="s">
        <v>11</v>
      </c>
      <c r="E4" s="33" t="s">
        <v>13</v>
      </c>
      <c r="F4" s="33" t="s">
        <v>14</v>
      </c>
    </row>
    <row r="5" spans="2:6" ht="92.25" customHeight="1" x14ac:dyDescent="0.2">
      <c r="B5" s="34" t="s">
        <v>86</v>
      </c>
      <c r="C5" s="128" t="s">
        <v>94</v>
      </c>
      <c r="D5" s="54" t="s">
        <v>120</v>
      </c>
      <c r="E5" s="56" t="s">
        <v>96</v>
      </c>
      <c r="F5" s="35">
        <f>((9/30*0.5%+21/30 *2.2%))+Inflation!F5-0.75/100</f>
        <v>2.9400000000000003E-2</v>
      </c>
    </row>
    <row r="6" spans="2:6" ht="96" customHeight="1" x14ac:dyDescent="0.2">
      <c r="B6" s="34" t="s">
        <v>87</v>
      </c>
      <c r="C6" s="128" t="s">
        <v>91</v>
      </c>
      <c r="D6" s="54" t="s">
        <v>95</v>
      </c>
      <c r="E6" s="56" t="s">
        <v>97</v>
      </c>
      <c r="F6" s="35">
        <f>(9/30*(1.05)+21/30*(1.55))/100+Inflation!F6-0.75/100</f>
        <v>2.7199999999999995E-2</v>
      </c>
    </row>
    <row r="7" spans="2:6" ht="66.599999999999994" customHeight="1" x14ac:dyDescent="0.2">
      <c r="B7" s="34" t="s">
        <v>145</v>
      </c>
      <c r="C7" s="128" t="str">
        <f>'Court terme'!C7</f>
        <v>Sondage annuel mené par l'IQPF et FP Canada</v>
      </c>
      <c r="D7" s="55" t="s">
        <v>76</v>
      </c>
      <c r="E7" s="130" t="s">
        <v>74</v>
      </c>
      <c r="F7" s="44">
        <f>'Sondage IQPF FP Canada'!G12</f>
        <v>2.4500000000000001E-2</v>
      </c>
    </row>
    <row r="8" spans="2:6" ht="34.5" customHeight="1" x14ac:dyDescent="0.2">
      <c r="B8" s="37" t="s">
        <v>32</v>
      </c>
      <c r="C8" s="272"/>
      <c r="D8" s="278"/>
      <c r="E8" s="278"/>
      <c r="F8" s="157">
        <f>AVERAGE(F5:F7)</f>
        <v>2.7033333333333336E-2</v>
      </c>
    </row>
    <row r="9" spans="2:6" x14ac:dyDescent="0.2">
      <c r="B9" s="279"/>
      <c r="C9" s="279"/>
      <c r="D9" s="279"/>
    </row>
    <row r="10" spans="2:6" ht="25.5" customHeight="1" x14ac:dyDescent="0.2">
      <c r="B10" s="277"/>
      <c r="C10" s="277"/>
      <c r="D10" s="277"/>
    </row>
    <row r="11" spans="2:6" ht="15" x14ac:dyDescent="0.25">
      <c r="B11" s="5"/>
      <c r="C11" s="5"/>
      <c r="D11" s="5"/>
    </row>
    <row r="12" spans="2:6" ht="15" x14ac:dyDescent="0.25">
      <c r="B12" s="5"/>
      <c r="C12" s="5"/>
      <c r="D12" s="5"/>
    </row>
    <row r="13" spans="2:6" ht="13.15" customHeight="1" x14ac:dyDescent="0.25">
      <c r="C13" s="5"/>
      <c r="D13" s="5"/>
    </row>
  </sheetData>
  <mergeCells count="4">
    <mergeCell ref="B10:D10"/>
    <mergeCell ref="B1:F1"/>
    <mergeCell ref="C8:E8"/>
    <mergeCell ref="B9:D9"/>
  </mergeCells>
  <hyperlinks>
    <hyperlink ref="C7" location="'Sondage IQPF FP Canada'!A1" display="'Sondage IQPF FP Canada'!A1" xr:uid="{00000000-0004-0000-0700-000001000000}"/>
    <hyperlink ref="C6" r:id="rId1" display="Page 77. Tableau 25 : Taux de rendement réel selon la catégorie d'actif" xr:uid="{00000000-0004-0000-0700-000003000000}"/>
    <hyperlink ref="C5" r:id="rId2" display="Page 119. Tableau 60 : Taux de rendement réel selon le type d'actif (avant les dépenses d'investissement)" xr:uid="{00000000-0004-0000-0700-000000000000}"/>
  </hyperlinks>
  <pageMargins left="0.7" right="0.7" top="0.75" bottom="0.75" header="0.3" footer="0.3"/>
  <pageSetup scale="61"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92D050"/>
    <pageSetUpPr fitToPage="1"/>
  </sheetPr>
  <dimension ref="B1:F13"/>
  <sheetViews>
    <sheetView showGridLines="0" view="pageBreakPreview" zoomScale="90" zoomScaleNormal="95" zoomScaleSheetLayoutView="90" workbookViewId="0">
      <selection activeCell="C8" sqref="C8"/>
    </sheetView>
  </sheetViews>
  <sheetFormatPr defaultColWidth="11.5703125" defaultRowHeight="12.75" x14ac:dyDescent="0.2"/>
  <cols>
    <col min="1" max="1" width="1.7109375" customWidth="1"/>
    <col min="2" max="2" width="25.7109375" customWidth="1"/>
    <col min="3" max="3" width="34.85546875" customWidth="1"/>
    <col min="4" max="4" width="96.28515625" customWidth="1"/>
    <col min="5" max="5" width="26.85546875" customWidth="1"/>
    <col min="6" max="6" width="10.5703125" customWidth="1"/>
    <col min="7" max="7" width="1.7109375" customWidth="1"/>
  </cols>
  <sheetData>
    <row r="1" spans="2:6" ht="18" x14ac:dyDescent="0.2">
      <c r="B1" s="239" t="s">
        <v>146</v>
      </c>
      <c r="C1" s="239"/>
      <c r="D1" s="239"/>
      <c r="E1" s="239"/>
      <c r="F1" s="239"/>
    </row>
    <row r="4" spans="2:6" ht="28.15" customHeight="1" x14ac:dyDescent="0.2">
      <c r="B4" s="32" t="s">
        <v>1</v>
      </c>
      <c r="C4" s="33" t="s">
        <v>12</v>
      </c>
      <c r="D4" s="32" t="s">
        <v>11</v>
      </c>
      <c r="E4" s="33" t="s">
        <v>13</v>
      </c>
      <c r="F4" s="33" t="s">
        <v>14</v>
      </c>
    </row>
    <row r="5" spans="2:6" ht="69" customHeight="1" x14ac:dyDescent="0.2">
      <c r="B5" s="34" t="s">
        <v>86</v>
      </c>
      <c r="C5" s="128" t="s">
        <v>94</v>
      </c>
      <c r="D5" s="53" t="s">
        <v>99</v>
      </c>
      <c r="E5" s="56" t="s">
        <v>101</v>
      </c>
      <c r="F5" s="35">
        <f>((4.3+4.9)/100)/2+Inflation!F5</f>
        <v>6.6000000000000003E-2</v>
      </c>
    </row>
    <row r="6" spans="2:6" ht="66.599999999999994" customHeight="1" x14ac:dyDescent="0.2">
      <c r="B6" s="34" t="s">
        <v>87</v>
      </c>
      <c r="C6" s="128" t="s">
        <v>91</v>
      </c>
      <c r="D6" s="53" t="s">
        <v>100</v>
      </c>
      <c r="E6" s="56" t="s">
        <v>116</v>
      </c>
      <c r="F6" s="35">
        <f>(9/30*(4)+21/30*(4.5))/100+Inflation!F6</f>
        <v>6.4199999999999993E-2</v>
      </c>
    </row>
    <row r="7" spans="2:6" ht="66.599999999999994" customHeight="1" x14ac:dyDescent="0.2">
      <c r="B7" s="34" t="s">
        <v>145</v>
      </c>
      <c r="C7" s="128" t="str">
        <f>'Court terme'!C7</f>
        <v>Sondage annuel mené par l'IQPF et FP Canada</v>
      </c>
      <c r="D7" s="58" t="s">
        <v>73</v>
      </c>
      <c r="E7" s="130" t="s">
        <v>74</v>
      </c>
      <c r="F7" s="84">
        <f>'Sondage IQPF FP Canada'!H12</f>
        <v>6.4620000000000011E-2</v>
      </c>
    </row>
    <row r="8" spans="2:6" ht="81" customHeight="1" x14ac:dyDescent="0.2">
      <c r="B8" s="34" t="s">
        <v>67</v>
      </c>
      <c r="C8" s="132" t="s">
        <v>98</v>
      </c>
      <c r="D8" s="59" t="s">
        <v>104</v>
      </c>
      <c r="E8" s="56" t="s">
        <v>147</v>
      </c>
      <c r="F8" s="43">
        <f>((1+'Données sur 50 ans'!M71)/(1+'Données sur 50 ans'!AG71)*(1+Inflation!F9)-1)</f>
        <v>7.3397687404095135E-2</v>
      </c>
    </row>
    <row r="9" spans="2:6" ht="47.25" customHeight="1" x14ac:dyDescent="0.2">
      <c r="B9" s="37" t="s">
        <v>32</v>
      </c>
      <c r="C9" s="280" t="s">
        <v>66</v>
      </c>
      <c r="D9" s="280"/>
      <c r="E9" s="280"/>
      <c r="F9" s="40">
        <f>AVERAGE(F5:F8)-0.005</f>
        <v>6.2054421851023785E-2</v>
      </c>
    </row>
    <row r="10" spans="2:6" ht="13.15" customHeight="1" x14ac:dyDescent="0.2"/>
    <row r="12" spans="2:6" ht="15" x14ac:dyDescent="0.25">
      <c r="B12" s="5"/>
      <c r="C12" s="5"/>
      <c r="D12" s="5"/>
    </row>
    <row r="13" spans="2:6" ht="15" x14ac:dyDescent="0.25">
      <c r="B13" s="5"/>
      <c r="C13" s="5"/>
      <c r="D13" s="5"/>
    </row>
  </sheetData>
  <mergeCells count="2">
    <mergeCell ref="B1:F1"/>
    <mergeCell ref="C9:E9"/>
  </mergeCells>
  <hyperlinks>
    <hyperlink ref="C6" r:id="rId1" display="Page 77. Tableau 25 : Taux de rendement réel selon la catégorie d'actif" xr:uid="{00000000-0004-0000-0800-000000000000}"/>
    <hyperlink ref="C7" location="'Sondage IQPF FP Canada'!A1" display="'Sondage IQPF FP Canada'!A1" xr:uid="{00000000-0004-0000-0800-000001000000}"/>
    <hyperlink ref="C8" location="'Données sur 50 ans'!A1" display="'Données sur 50 ans'!A1" xr:uid="{00000000-0004-0000-0800-000002000000}"/>
    <hyperlink ref="C5" r:id="rId2" display="Page 119. Tableau 60 : Taux de rendement réel selon le type d'actif (avant les dépenses d'investissement)" xr:uid="{00000000-0004-0000-0800-000003000000}"/>
  </hyperlinks>
  <pageMargins left="0.7" right="0.7" top="0.75" bottom="0.75" header="0.3" footer="0.3"/>
  <pageSetup scale="63"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FP Canada Presentation" ma:contentTypeID="0x010100AA21771B0D8F674A9DADAA3353234F9001005B15CD18036D704785D2BC0A439B0CB0" ma:contentTypeVersion="2" ma:contentTypeDescription="" ma:contentTypeScope="" ma:versionID="9b46dc068320085971295afcccae38be">
  <xsd:schema xmlns:xsd="http://www.w3.org/2001/XMLSchema" xmlns:xs="http://www.w3.org/2001/XMLSchema" xmlns:p="http://schemas.microsoft.com/office/2006/metadata/properties" targetNamespace="http://schemas.microsoft.com/office/2006/metadata/properties" ma:root="true" ma:fieldsID="6eb879b3633086a33e65672c6d41a8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C38C0-CE32-4ECA-BF8E-277B8F8A0DFF}">
  <ds:schemaRefs>
    <ds:schemaRef ds:uri="http://purl.org/dc/dcmitype/"/>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FC408A14-F084-4DC5-9065-B614D7A93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1BA9E01-1982-4488-A214-BE3F62562F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Addenda</vt:lpstr>
      <vt:lpstr>Introduction</vt:lpstr>
      <vt:lpstr>Calcul des NHP</vt:lpstr>
      <vt:lpstr>Résumé des taux</vt:lpstr>
      <vt:lpstr>Sources de données des NHP</vt:lpstr>
      <vt:lpstr>Inflation</vt:lpstr>
      <vt:lpstr>Court terme</vt:lpstr>
      <vt:lpstr>Revenu fixe</vt:lpstr>
      <vt:lpstr>Actions canadiennes</vt:lpstr>
      <vt:lpstr>Actions étrangères (développés)</vt:lpstr>
      <vt:lpstr>Actions étrangères (émergents)</vt:lpstr>
      <vt:lpstr>Taux historiques</vt:lpstr>
      <vt:lpstr>NHP historiques</vt:lpstr>
      <vt:lpstr>Données sur 50 ans</vt:lpstr>
      <vt:lpstr>Sondage IQPF FP Canada</vt:lpstr>
      <vt:lpstr>'Actions canadiennes'!Print_Area</vt:lpstr>
      <vt:lpstr>'Actions étrangères (développés)'!Print_Area</vt:lpstr>
      <vt:lpstr>'Actions étrangères (émergents)'!Print_Area</vt:lpstr>
      <vt:lpstr>Addenda!Print_Area</vt:lpstr>
      <vt:lpstr>'Calcul des NHP'!Print_Area</vt:lpstr>
      <vt:lpstr>'Court terme'!Print_Area</vt:lpstr>
      <vt:lpstr>'Données sur 50 ans'!Print_Area</vt:lpstr>
      <vt:lpstr>Inflation!Print_Area</vt:lpstr>
      <vt:lpstr>Introduction!Print_Area</vt:lpstr>
      <vt:lpstr>'NHP historiques'!Print_Area</vt:lpstr>
      <vt:lpstr>'Résumé des taux'!Print_Area</vt:lpstr>
      <vt:lpstr>'Revenu fixe'!Print_Area</vt:lpstr>
      <vt:lpstr>'Sondage IQPF FP Canada'!Print_Area</vt:lpstr>
      <vt:lpstr>'Sources de données des NHP'!Print_Area</vt:lpstr>
      <vt:lpstr>'Taux historiques'!Print_Area</vt:lpstr>
      <vt:lpstr>'Données sur 50 ans'!Print_Titles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Francine Mitrakos</cp:lastModifiedBy>
  <cp:lastPrinted>2017-02-16T13:13:47Z</cp:lastPrinted>
  <dcterms:created xsi:type="dcterms:W3CDTF">1996-10-21T11:03:58Z</dcterms:created>
  <dcterms:modified xsi:type="dcterms:W3CDTF">2021-04-20T01:58:38Z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0x010100AA21771B0D8F674A9DADAA3353234F9001005B15CD18036D704785D2BC0A439B0CB0</vt:lpwstr>
  </property>
</Properties>
</file>