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howInkAnnotation="0" updateLinks="always" codeName="ThisWorkbook" defaultThemeVersion="124226"/>
  <mc:AlternateContent xmlns:mc="http://schemas.openxmlformats.org/markup-compatibility/2006">
    <mc:Choice Requires="x15">
      <x15ac:absPath xmlns:x15ac="http://schemas.microsoft.com/office/spreadsheetml/2010/11/ac" url="https://fpscca.sharepoint.com/Documents/Standards Council/Standards Panel/Projection Assumption Guidelines Committee/2025 Projections/April 2025 Published Documents/"/>
    </mc:Choice>
  </mc:AlternateContent>
  <xr:revisionPtr revIDLastSave="34" documentId="8_{C560F689-3C73-49D1-8744-69C5496F1BAE}" xr6:coauthVersionLast="47" xr6:coauthVersionMax="47" xr10:uidLastSave="{021A70D8-FC4B-4186-9D3A-9AE51B4B558E}"/>
  <bookViews>
    <workbookView xWindow="-120" yWindow="-120" windowWidth="29040" windowHeight="15840" tabRatio="873" activeTab="1" xr2:uid="{00000000-000D-0000-FFFF-FFFF00000000}"/>
  </bookViews>
  <sheets>
    <sheet name="Addendum" sheetId="22" r:id="rId1"/>
    <sheet name="Introduction" sheetId="16" r:id="rId2"/>
    <sheet name="Calculating the PAG" sheetId="28" r:id="rId3"/>
    <sheet name="Summary Rates" sheetId="9" r:id="rId4"/>
    <sheet name="Supporting Data for PAG" sheetId="30" r:id="rId5"/>
    <sheet name="Inflation" sheetId="10" r:id="rId6"/>
    <sheet name="Short-Term" sheetId="11" r:id="rId7"/>
    <sheet name="Fixed Income" sheetId="12" r:id="rId8"/>
    <sheet name="Canadian Equities" sheetId="13" r:id="rId9"/>
    <sheet name="U.S. Equities" sheetId="47" r:id="rId10"/>
    <sheet name="International Equities  " sheetId="34" r:id="rId11"/>
    <sheet name="Emerging Market Equities" sheetId="15" r:id="rId12"/>
    <sheet name="Historical Rates" sheetId="31" r:id="rId13"/>
    <sheet name="Historical PAG" sheetId="27" r:id="rId14"/>
    <sheet name="50 Years Data " sheetId="32" r:id="rId15"/>
    <sheet name="FP Canada-Institute Survey" sheetId="35" r:id="rId16"/>
    <sheet name="MBER" sheetId="48" r:id="rId17"/>
    <sheet name="Historical correlation" sheetId="45" r:id="rId18"/>
  </sheets>
  <externalReferences>
    <externalReference r:id="rId19"/>
  </externalReferences>
  <definedNames>
    <definedName name="FP_Canada_IPF_Survey">Inflation!$C$7</definedName>
    <definedName name="FP_Canada_Survey">Inflation!$C$7</definedName>
    <definedName name="_xlnm.Print_Area" localSheetId="14">'50 Years Data '!$A$1:$AG$114</definedName>
    <definedName name="_xlnm.Print_Area" localSheetId="0">Addendum!$A$1:$G$33</definedName>
    <definedName name="_xlnm.Print_Area" localSheetId="2">'Calculating the PAG'!$A$1:$F$30</definedName>
    <definedName name="_xlnm.Print_Area" localSheetId="8">'Canadian Equities'!$A$1:$F$11</definedName>
    <definedName name="_xlnm.Print_Area" localSheetId="11">'Emerging Market Equities'!$A$1:$G$13</definedName>
    <definedName name="_xlnm.Print_Area" localSheetId="7">'Fixed Income'!$B$1:$G$12</definedName>
    <definedName name="_xlnm.Print_Area" localSheetId="15">'FP Canada-Institute Survey'!$A$1:$K$25</definedName>
    <definedName name="_xlnm.Print_Area" localSheetId="13">'Historical PAG'!$A$1:$U$15</definedName>
    <definedName name="_xlnm.Print_Area" localSheetId="12">'Historical Rates'!$A$1:$F$30</definedName>
    <definedName name="_xlnm.Print_Area" localSheetId="5">Inflation!$A$1:$G$12</definedName>
    <definedName name="_xlnm.Print_Area" localSheetId="10">'International Equities  '!$A$1:$G$12</definedName>
    <definedName name="_xlnm.Print_Area" localSheetId="1">Introduction!$A$1:$J$23</definedName>
    <definedName name="_xlnm.Print_Area" localSheetId="16">MBER!$A$1:$K$20</definedName>
    <definedName name="_xlnm.Print_Area" localSheetId="6">'Short-Term'!$A$1:$G$13</definedName>
    <definedName name="_xlnm.Print_Area" localSheetId="3">'Summary Rates'!$A$1:$P$28</definedName>
    <definedName name="_xlnm.Print_Area" localSheetId="4">'Supporting Data for PAG'!$A$1:$F$30</definedName>
    <definedName name="_xlnm.Print_Area" localSheetId="9">'U.S. Equities'!$A$1:$G$12</definedName>
    <definedName name="_xlnm.Print_Titles" localSheetId="14">'50 Years Data '!$5:$6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2" l="1"/>
  <c r="R17" i="45"/>
  <c r="P17" i="45"/>
  <c r="O17" i="45"/>
  <c r="N17" i="45"/>
  <c r="M17" i="45"/>
  <c r="L17" i="45"/>
  <c r="I17" i="45"/>
  <c r="G17" i="45"/>
  <c r="F17" i="45"/>
  <c r="E17" i="45"/>
  <c r="D17" i="45"/>
  <c r="C17" i="45"/>
  <c r="R16" i="45"/>
  <c r="O16" i="45"/>
  <c r="N16" i="45"/>
  <c r="M16" i="45"/>
  <c r="L16" i="45"/>
  <c r="I16" i="45"/>
  <c r="F16" i="45"/>
  <c r="E16" i="45"/>
  <c r="D16" i="45"/>
  <c r="C16" i="45"/>
  <c r="R15" i="45"/>
  <c r="N15" i="45"/>
  <c r="M15" i="45"/>
  <c r="L15" i="45"/>
  <c r="I15" i="45"/>
  <c r="E15" i="45"/>
  <c r="D15" i="45"/>
  <c r="C15" i="45"/>
  <c r="R14" i="45"/>
  <c r="M14" i="45"/>
  <c r="L14" i="45"/>
  <c r="I14" i="45"/>
  <c r="D14" i="45"/>
  <c r="C14" i="45"/>
  <c r="R13" i="45"/>
  <c r="L13" i="45"/>
  <c r="I13" i="45"/>
  <c r="C13" i="45"/>
  <c r="R12" i="45"/>
  <c r="I12" i="45"/>
  <c r="AA101" i="32"/>
  <c r="W101" i="32"/>
  <c r="S101" i="32"/>
  <c r="O101" i="32"/>
  <c r="K101" i="32"/>
  <c r="G101" i="32"/>
  <c r="AA100" i="32"/>
  <c r="W100" i="32"/>
  <c r="S100" i="32"/>
  <c r="O100" i="32"/>
  <c r="K100" i="32"/>
  <c r="G100" i="32"/>
  <c r="AA99" i="32"/>
  <c r="W99" i="32"/>
  <c r="S99" i="32"/>
  <c r="O99" i="32"/>
  <c r="K99" i="32"/>
  <c r="G99" i="32"/>
  <c r="AA98" i="32"/>
  <c r="W98" i="32"/>
  <c r="S98" i="32"/>
  <c r="O98" i="32"/>
  <c r="K98" i="32"/>
  <c r="G98" i="32"/>
  <c r="AA97" i="32"/>
  <c r="W97" i="32"/>
  <c r="S97" i="32"/>
  <c r="O97" i="32"/>
  <c r="K97" i="32"/>
  <c r="G97" i="32"/>
  <c r="AA96" i="32"/>
  <c r="W96" i="32"/>
  <c r="S96" i="32"/>
  <c r="O96" i="32"/>
  <c r="K96" i="32"/>
  <c r="G96" i="32"/>
  <c r="AA95" i="32"/>
  <c r="W95" i="32"/>
  <c r="S95" i="32"/>
  <c r="O95" i="32"/>
  <c r="K95" i="32"/>
  <c r="G95" i="32"/>
  <c r="AA94" i="32"/>
  <c r="W94" i="32"/>
  <c r="S94" i="32"/>
  <c r="O94" i="32"/>
  <c r="M94" i="32"/>
  <c r="K94" i="32"/>
  <c r="G94" i="32"/>
  <c r="AA93" i="32"/>
  <c r="W93" i="32"/>
  <c r="S93" i="32"/>
  <c r="O93" i="32"/>
  <c r="K93" i="32"/>
  <c r="G93" i="32"/>
  <c r="AA92" i="32"/>
  <c r="W92" i="32"/>
  <c r="U92" i="32"/>
  <c r="S92" i="32"/>
  <c r="O92" i="32"/>
  <c r="K92" i="32"/>
  <c r="G92" i="32"/>
  <c r="AA91" i="32"/>
  <c r="W91" i="32"/>
  <c r="S91" i="32"/>
  <c r="O91" i="32"/>
  <c r="K91" i="32"/>
  <c r="G91" i="32"/>
  <c r="AA90" i="32"/>
  <c r="W90" i="32"/>
  <c r="S90" i="32"/>
  <c r="O90" i="32"/>
  <c r="K90" i="32"/>
  <c r="G90" i="32"/>
  <c r="AA89" i="32"/>
  <c r="W89" i="32"/>
  <c r="S89" i="32"/>
  <c r="O89" i="32"/>
  <c r="K89" i="32"/>
  <c r="G89" i="32"/>
  <c r="AA88" i="32"/>
  <c r="W88" i="32"/>
  <c r="S88" i="32"/>
  <c r="O88" i="32"/>
  <c r="M88" i="32"/>
  <c r="K88" i="32"/>
  <c r="G88" i="32"/>
  <c r="AA87" i="32"/>
  <c r="W87" i="32"/>
  <c r="S87" i="32"/>
  <c r="O87" i="32"/>
  <c r="K87" i="32"/>
  <c r="G87" i="32"/>
  <c r="Y77" i="32"/>
  <c r="U77" i="32"/>
  <c r="Q77" i="32"/>
  <c r="M77" i="32"/>
  <c r="I77" i="32"/>
  <c r="E77" i="32"/>
  <c r="AE73" i="32"/>
  <c r="AG73" i="32" s="1"/>
  <c r="AA73" i="32"/>
  <c r="W73" i="32"/>
  <c r="S73" i="32"/>
  <c r="O73" i="32"/>
  <c r="K73" i="32"/>
  <c r="G73" i="32"/>
  <c r="AG72" i="32"/>
  <c r="AE72" i="32"/>
  <c r="AA72" i="32"/>
  <c r="W72" i="32"/>
  <c r="S72" i="32"/>
  <c r="O72" i="32"/>
  <c r="K72" i="32"/>
  <c r="G72" i="32"/>
  <c r="AG71" i="32"/>
  <c r="AE71" i="32"/>
  <c r="AA71" i="32"/>
  <c r="W71" i="32"/>
  <c r="S71" i="32"/>
  <c r="O71" i="32"/>
  <c r="K71" i="32"/>
  <c r="G71" i="32"/>
  <c r="AE70" i="32"/>
  <c r="AG70" i="32" s="1"/>
  <c r="AA70" i="32"/>
  <c r="W70" i="32"/>
  <c r="S70" i="32"/>
  <c r="O70" i="32"/>
  <c r="K70" i="32"/>
  <c r="G70" i="32"/>
  <c r="AG69" i="32"/>
  <c r="AE69" i="32"/>
  <c r="AA69" i="32"/>
  <c r="W69" i="32"/>
  <c r="S69" i="32"/>
  <c r="O69" i="32"/>
  <c r="K69" i="32"/>
  <c r="G69" i="32"/>
  <c r="AG68" i="32"/>
  <c r="AE68" i="32"/>
  <c r="AA68" i="32"/>
  <c r="W68" i="32"/>
  <c r="S68" i="32"/>
  <c r="O68" i="32"/>
  <c r="K68" i="32"/>
  <c r="G68" i="32"/>
  <c r="AE67" i="32"/>
  <c r="AG67" i="32" s="1"/>
  <c r="AA67" i="32"/>
  <c r="W67" i="32"/>
  <c r="S67" i="32"/>
  <c r="O67" i="32"/>
  <c r="K67" i="32"/>
  <c r="G67" i="32"/>
  <c r="AG66" i="32"/>
  <c r="AE66" i="32"/>
  <c r="AA66" i="32"/>
  <c r="W66" i="32"/>
  <c r="S66" i="32"/>
  <c r="O66" i="32"/>
  <c r="K66" i="32"/>
  <c r="G66" i="32"/>
  <c r="AG65" i="32"/>
  <c r="AE65" i="32"/>
  <c r="AA65" i="32"/>
  <c r="W65" i="32"/>
  <c r="S65" i="32"/>
  <c r="O65" i="32"/>
  <c r="K65" i="32"/>
  <c r="G65" i="32"/>
  <c r="AE64" i="32"/>
  <c r="AG64" i="32" s="1"/>
  <c r="AA64" i="32"/>
  <c r="W64" i="32"/>
  <c r="S64" i="32"/>
  <c r="O64" i="32"/>
  <c r="K64" i="32"/>
  <c r="G64" i="32"/>
  <c r="AG63" i="32"/>
  <c r="AE63" i="32"/>
  <c r="AA63" i="32"/>
  <c r="W63" i="32"/>
  <c r="S63" i="32"/>
  <c r="O63" i="32"/>
  <c r="K63" i="32"/>
  <c r="G63" i="32"/>
  <c r="AG62" i="32"/>
  <c r="AE62" i="32"/>
  <c r="AA62" i="32"/>
  <c r="W62" i="32"/>
  <c r="S62" i="32"/>
  <c r="K62" i="32"/>
  <c r="G62" i="32"/>
  <c r="AE61" i="32"/>
  <c r="AG61" i="32" s="1"/>
  <c r="AA61" i="32"/>
  <c r="W61" i="32"/>
  <c r="S61" i="32"/>
  <c r="O61" i="32"/>
  <c r="K61" i="32"/>
  <c r="G61" i="32"/>
  <c r="AE60" i="32"/>
  <c r="AG60" i="32" s="1"/>
  <c r="AA60" i="32"/>
  <c r="W60" i="32"/>
  <c r="S60" i="32"/>
  <c r="O60" i="32"/>
  <c r="K60" i="32"/>
  <c r="G60" i="32"/>
  <c r="AG59" i="32"/>
  <c r="AE59" i="32"/>
  <c r="AA59" i="32"/>
  <c r="W59" i="32"/>
  <c r="S59" i="32"/>
  <c r="O59" i="32"/>
  <c r="K59" i="32"/>
  <c r="G59" i="32"/>
  <c r="AE58" i="32"/>
  <c r="AG58" i="32" s="1"/>
  <c r="AA58" i="32"/>
  <c r="W58" i="32"/>
  <c r="S58" i="32"/>
  <c r="Q93" i="32" s="1"/>
  <c r="O58" i="32"/>
  <c r="K58" i="32"/>
  <c r="G58" i="32"/>
  <c r="AE57" i="32"/>
  <c r="AG57" i="32" s="1"/>
  <c r="AA57" i="32"/>
  <c r="W57" i="32"/>
  <c r="S57" i="32"/>
  <c r="K57" i="32"/>
  <c r="G57" i="32"/>
  <c r="AE56" i="32"/>
  <c r="AG56" i="32" s="1"/>
  <c r="AA56" i="32"/>
  <c r="W56" i="32"/>
  <c r="S56" i="32"/>
  <c r="O56" i="32"/>
  <c r="K56" i="32"/>
  <c r="G56" i="32"/>
  <c r="AE55" i="32"/>
  <c r="AG55" i="32" s="1"/>
  <c r="AA55" i="32"/>
  <c r="W55" i="32"/>
  <c r="S55" i="32"/>
  <c r="O55" i="32"/>
  <c r="K55" i="32"/>
  <c r="G55" i="32"/>
  <c r="AE54" i="32"/>
  <c r="AG54" i="32" s="1"/>
  <c r="AA54" i="32"/>
  <c r="W54" i="32"/>
  <c r="S54" i="32"/>
  <c r="O54" i="32"/>
  <c r="K54" i="32"/>
  <c r="G54" i="32"/>
  <c r="AE53" i="32"/>
  <c r="AG53" i="32" s="1"/>
  <c r="AA53" i="32"/>
  <c r="W53" i="32"/>
  <c r="S53" i="32"/>
  <c r="O53" i="32"/>
  <c r="K53" i="32"/>
  <c r="G53" i="32"/>
  <c r="AE52" i="32"/>
  <c r="AG52" i="32" s="1"/>
  <c r="AA52" i="32"/>
  <c r="W52" i="32"/>
  <c r="S52" i="32"/>
  <c r="O52" i="32"/>
  <c r="M100" i="32" s="1"/>
  <c r="K52" i="32"/>
  <c r="G52" i="32"/>
  <c r="AE51" i="32"/>
  <c r="AG51" i="32" s="1"/>
  <c r="AA51" i="32"/>
  <c r="W51" i="32"/>
  <c r="S51" i="32"/>
  <c r="O51" i="32"/>
  <c r="K51" i="32"/>
  <c r="G51" i="32"/>
  <c r="AE50" i="32"/>
  <c r="AG50" i="32" s="1"/>
  <c r="AA50" i="32"/>
  <c r="W50" i="32"/>
  <c r="S50" i="32"/>
  <c r="O50" i="32"/>
  <c r="K50" i="32"/>
  <c r="G50" i="32"/>
  <c r="AE49" i="32"/>
  <c r="AG49" i="32" s="1"/>
  <c r="AA49" i="32"/>
  <c r="W49" i="32"/>
  <c r="S49" i="32"/>
  <c r="K49" i="32"/>
  <c r="G49" i="32"/>
  <c r="AG48" i="32"/>
  <c r="AE48" i="32"/>
  <c r="AA48" i="32"/>
  <c r="W48" i="32"/>
  <c r="S48" i="32"/>
  <c r="O48" i="32"/>
  <c r="K48" i="32"/>
  <c r="G48" i="32"/>
  <c r="AE47" i="32"/>
  <c r="AG47" i="32" s="1"/>
  <c r="AA47" i="32"/>
  <c r="W47" i="32"/>
  <c r="S47" i="32"/>
  <c r="O47" i="32"/>
  <c r="K47" i="32"/>
  <c r="G47" i="32"/>
  <c r="AE46" i="32"/>
  <c r="AG46" i="32" s="1"/>
  <c r="AA46" i="32"/>
  <c r="W46" i="32"/>
  <c r="S46" i="32"/>
  <c r="O46" i="32"/>
  <c r="K46" i="32"/>
  <c r="G46" i="32"/>
  <c r="AG45" i="32"/>
  <c r="AE45" i="32"/>
  <c r="AA45" i="32"/>
  <c r="W45" i="32"/>
  <c r="S45" i="32"/>
  <c r="O45" i="32"/>
  <c r="K45" i="32"/>
  <c r="G45" i="32"/>
  <c r="AE44" i="32"/>
  <c r="AG44" i="32" s="1"/>
  <c r="AA44" i="32"/>
  <c r="W44" i="32"/>
  <c r="S44" i="32"/>
  <c r="O44" i="32"/>
  <c r="K44" i="32"/>
  <c r="G44" i="32"/>
  <c r="AE43" i="32"/>
  <c r="AG43" i="32" s="1"/>
  <c r="AA43" i="32"/>
  <c r="W43" i="32"/>
  <c r="S43" i="32"/>
  <c r="O43" i="32"/>
  <c r="K43" i="32"/>
  <c r="G43" i="32"/>
  <c r="AG42" i="32"/>
  <c r="AE42" i="32"/>
  <c r="AA42" i="32"/>
  <c r="W42" i="32"/>
  <c r="S42" i="32"/>
  <c r="O42" i="32"/>
  <c r="K42" i="32"/>
  <c r="G42" i="32"/>
  <c r="AE41" i="32"/>
  <c r="AG41" i="32" s="1"/>
  <c r="AA41" i="32"/>
  <c r="W41" i="32"/>
  <c r="S41" i="32"/>
  <c r="O41" i="32"/>
  <c r="K41" i="32"/>
  <c r="G41" i="32"/>
  <c r="AE40" i="32"/>
  <c r="AG40" i="32" s="1"/>
  <c r="AA40" i="32"/>
  <c r="W40" i="32"/>
  <c r="S40" i="32"/>
  <c r="O40" i="32"/>
  <c r="K40" i="32"/>
  <c r="G40" i="32"/>
  <c r="AG39" i="32"/>
  <c r="AE39" i="32"/>
  <c r="AA39" i="32"/>
  <c r="W39" i="32"/>
  <c r="S39" i="32"/>
  <c r="K39" i="32"/>
  <c r="G39" i="32"/>
  <c r="AE38" i="32"/>
  <c r="AG38" i="32" s="1"/>
  <c r="AA38" i="32"/>
  <c r="W38" i="32"/>
  <c r="S38" i="32"/>
  <c r="O38" i="32"/>
  <c r="K38" i="32"/>
  <c r="G38" i="32"/>
  <c r="AG37" i="32"/>
  <c r="AE37" i="32"/>
  <c r="AA37" i="32"/>
  <c r="W37" i="32"/>
  <c r="S37" i="32"/>
  <c r="O37" i="32"/>
  <c r="K37" i="32"/>
  <c r="G37" i="32"/>
  <c r="AG36" i="32"/>
  <c r="AE36" i="32"/>
  <c r="AA36" i="32"/>
  <c r="W36" i="32"/>
  <c r="S36" i="32"/>
  <c r="O36" i="32"/>
  <c r="K36" i="32"/>
  <c r="G36" i="32"/>
  <c r="AE35" i="32"/>
  <c r="AG35" i="32" s="1"/>
  <c r="AA35" i="32"/>
  <c r="W35" i="32"/>
  <c r="S35" i="32"/>
  <c r="O35" i="32"/>
  <c r="K35" i="32"/>
  <c r="G35" i="32"/>
  <c r="AG34" i="32"/>
  <c r="AE34" i="32"/>
  <c r="AA34" i="32"/>
  <c r="W34" i="32"/>
  <c r="S34" i="32"/>
  <c r="O34" i="32"/>
  <c r="K34" i="32"/>
  <c r="G34" i="32"/>
  <c r="AG33" i="32"/>
  <c r="AE33" i="32"/>
  <c r="AA33" i="32"/>
  <c r="W33" i="32"/>
  <c r="S33" i="32"/>
  <c r="O33" i="32"/>
  <c r="K33" i="32"/>
  <c r="G33" i="32"/>
  <c r="AE32" i="32"/>
  <c r="AG32" i="32" s="1"/>
  <c r="AA32" i="32"/>
  <c r="W32" i="32"/>
  <c r="S32" i="32"/>
  <c r="O32" i="32"/>
  <c r="K32" i="32"/>
  <c r="G32" i="32"/>
  <c r="AG31" i="32"/>
  <c r="AE31" i="32"/>
  <c r="AA31" i="32"/>
  <c r="W31" i="32"/>
  <c r="S31" i="32"/>
  <c r="O31" i="32"/>
  <c r="K31" i="32"/>
  <c r="G31" i="32"/>
  <c r="AG30" i="32"/>
  <c r="AE30" i="32"/>
  <c r="AA30" i="32"/>
  <c r="W30" i="32"/>
  <c r="S30" i="32"/>
  <c r="O30" i="32"/>
  <c r="K30" i="32"/>
  <c r="G30" i="32"/>
  <c r="AE29" i="32"/>
  <c r="AG29" i="32" s="1"/>
  <c r="AA29" i="32"/>
  <c r="W29" i="32"/>
  <c r="S29" i="32"/>
  <c r="O29" i="32"/>
  <c r="K29" i="32"/>
  <c r="G29" i="32"/>
  <c r="AG28" i="32"/>
  <c r="AE28" i="32"/>
  <c r="AA28" i="32"/>
  <c r="W28" i="32"/>
  <c r="S28" i="32"/>
  <c r="O28" i="32"/>
  <c r="K28" i="32"/>
  <c r="G28" i="32"/>
  <c r="AG27" i="32"/>
  <c r="AE27" i="32"/>
  <c r="AA27" i="32"/>
  <c r="W27" i="32"/>
  <c r="S27" i="32"/>
  <c r="O27" i="32"/>
  <c r="K27" i="32"/>
  <c r="G27" i="32"/>
  <c r="AE26" i="32"/>
  <c r="AG26" i="32" s="1"/>
  <c r="AA26" i="32"/>
  <c r="W26" i="32"/>
  <c r="S26" i="32"/>
  <c r="O26" i="32"/>
  <c r="K26" i="32"/>
  <c r="G26" i="32"/>
  <c r="AG25" i="32"/>
  <c r="AE25" i="32"/>
  <c r="AA25" i="32"/>
  <c r="W25" i="32"/>
  <c r="S25" i="32"/>
  <c r="O25" i="32"/>
  <c r="M101" i="32" s="1"/>
  <c r="K25" i="32"/>
  <c r="G25" i="32"/>
  <c r="AG24" i="32"/>
  <c r="AE24" i="32"/>
  <c r="AA24" i="32"/>
  <c r="W24" i="32"/>
  <c r="S24" i="32"/>
  <c r="O24" i="32"/>
  <c r="K24" i="32"/>
  <c r="G24" i="32"/>
  <c r="AE23" i="32"/>
  <c r="AA23" i="32"/>
  <c r="Y99" i="32" s="1"/>
  <c r="W23" i="32"/>
  <c r="U98" i="32" s="1"/>
  <c r="S23" i="32"/>
  <c r="O23" i="32"/>
  <c r="K23" i="32"/>
  <c r="G23" i="32"/>
  <c r="AG22" i="32"/>
  <c r="AE22" i="32"/>
  <c r="AA22" i="32"/>
  <c r="W22" i="32"/>
  <c r="S22" i="32"/>
  <c r="O22" i="32"/>
  <c r="M99" i="32" s="1"/>
  <c r="K22" i="32"/>
  <c r="G22" i="32"/>
  <c r="AG21" i="32"/>
  <c r="AE21" i="32"/>
  <c r="AA21" i="32"/>
  <c r="W21" i="32"/>
  <c r="S21" i="32"/>
  <c r="O21" i="32"/>
  <c r="K21" i="32"/>
  <c r="G21" i="32"/>
  <c r="AE20" i="32"/>
  <c r="AA20" i="32"/>
  <c r="W20" i="32"/>
  <c r="S20" i="32"/>
  <c r="Q97" i="32" s="1"/>
  <c r="O20" i="32"/>
  <c r="M97" i="32" s="1"/>
  <c r="K20" i="32"/>
  <c r="G20" i="32"/>
  <c r="AG19" i="32"/>
  <c r="AE19" i="32"/>
  <c r="AA19" i="32"/>
  <c r="W19" i="32"/>
  <c r="S19" i="32"/>
  <c r="O19" i="32"/>
  <c r="M96" i="32" s="1"/>
  <c r="K19" i="32"/>
  <c r="G19" i="32"/>
  <c r="AG18" i="32"/>
  <c r="AE18" i="32"/>
  <c r="AG95" i="32" s="1"/>
  <c r="AA18" i="32"/>
  <c r="W18" i="32"/>
  <c r="S18" i="32"/>
  <c r="O18" i="32"/>
  <c r="K18" i="32"/>
  <c r="G18" i="32"/>
  <c r="AE17" i="32"/>
  <c r="AG17" i="32" s="1"/>
  <c r="AA17" i="32"/>
  <c r="W17" i="32"/>
  <c r="S17" i="32"/>
  <c r="O17" i="32"/>
  <c r="K17" i="32"/>
  <c r="I94" i="32" s="1"/>
  <c r="G17" i="32"/>
  <c r="AG16" i="32"/>
  <c r="AE16" i="32"/>
  <c r="AA16" i="32"/>
  <c r="W16" i="32"/>
  <c r="S16" i="32"/>
  <c r="O16" i="32"/>
  <c r="M93" i="32" s="1"/>
  <c r="K16" i="32"/>
  <c r="G16" i="32"/>
  <c r="E90" i="32" s="1"/>
  <c r="AG15" i="32"/>
  <c r="AE15" i="32"/>
  <c r="AA15" i="32"/>
  <c r="W15" i="32"/>
  <c r="S15" i="32"/>
  <c r="O15" i="32"/>
  <c r="K15" i="32"/>
  <c r="G15" i="32"/>
  <c r="AE14" i="32"/>
  <c r="AA14" i="32"/>
  <c r="W14" i="32"/>
  <c r="S14" i="32"/>
  <c r="O14" i="32"/>
  <c r="M91" i="32" s="1"/>
  <c r="K14" i="32"/>
  <c r="G14" i="32"/>
  <c r="AG13" i="32"/>
  <c r="AE13" i="32"/>
  <c r="S13" i="32"/>
  <c r="O13" i="32"/>
  <c r="K13" i="32"/>
  <c r="G13" i="32"/>
  <c r="AE12" i="32"/>
  <c r="S12" i="32"/>
  <c r="K12" i="32"/>
  <c r="G12" i="32"/>
  <c r="AE11" i="32"/>
  <c r="S11" i="32"/>
  <c r="O11" i="32"/>
  <c r="K11" i="32"/>
  <c r="G11" i="32"/>
  <c r="AE10" i="32"/>
  <c r="S10" i="32"/>
  <c r="Q87" i="32" s="1"/>
  <c r="K10" i="32"/>
  <c r="G10" i="32"/>
  <c r="S9" i="32"/>
  <c r="O9" i="32"/>
  <c r="K9" i="32"/>
  <c r="G9" i="32"/>
  <c r="E13" i="27"/>
  <c r="E12" i="27"/>
  <c r="E9" i="27"/>
  <c r="E8" i="27"/>
  <c r="E7" i="27"/>
  <c r="E6" i="27"/>
  <c r="E5" i="27"/>
  <c r="E14" i="27" s="1"/>
  <c r="F9" i="15"/>
  <c r="B9" i="15"/>
  <c r="F8" i="15"/>
  <c r="F7" i="15"/>
  <c r="F6" i="15"/>
  <c r="B6" i="15"/>
  <c r="F5" i="15"/>
  <c r="B5" i="15"/>
  <c r="F9" i="34"/>
  <c r="B9" i="34"/>
  <c r="F8" i="34"/>
  <c r="F7" i="34"/>
  <c r="F6" i="34"/>
  <c r="B6" i="34"/>
  <c r="F5" i="34"/>
  <c r="B5" i="34"/>
  <c r="F9" i="47"/>
  <c r="B9" i="47"/>
  <c r="F8" i="47"/>
  <c r="F7" i="47"/>
  <c r="F6" i="47"/>
  <c r="B6" i="47"/>
  <c r="F5" i="47"/>
  <c r="B5" i="47"/>
  <c r="G12" i="9"/>
  <c r="F9" i="13"/>
  <c r="B9" i="13"/>
  <c r="F8" i="13"/>
  <c r="F7" i="13"/>
  <c r="F6" i="13"/>
  <c r="B6" i="13"/>
  <c r="F5" i="13"/>
  <c r="F10" i="13" s="1"/>
  <c r="B5" i="13"/>
  <c r="F8" i="12"/>
  <c r="F6" i="12"/>
  <c r="B6" i="12"/>
  <c r="F5" i="12"/>
  <c r="B5" i="12"/>
  <c r="F7" i="11"/>
  <c r="F6" i="11"/>
  <c r="B6" i="11"/>
  <c r="F5" i="11"/>
  <c r="B5" i="11"/>
  <c r="F7" i="10"/>
  <c r="F9" i="10" s="1"/>
  <c r="F5" i="10"/>
  <c r="G14" i="9"/>
  <c r="F14" i="9"/>
  <c r="E14" i="9"/>
  <c r="D14" i="9"/>
  <c r="C14" i="9"/>
  <c r="G13" i="9"/>
  <c r="F13" i="9"/>
  <c r="E13" i="9"/>
  <c r="D13" i="9"/>
  <c r="C13" i="9"/>
  <c r="F12" i="9"/>
  <c r="D12" i="9"/>
  <c r="C12" i="9"/>
  <c r="G11" i="9"/>
  <c r="F11" i="9"/>
  <c r="E11" i="9"/>
  <c r="D11" i="9"/>
  <c r="C11" i="9"/>
  <c r="G10" i="9"/>
  <c r="F10" i="9"/>
  <c r="E10" i="9"/>
  <c r="D10" i="9"/>
  <c r="H10" i="9" s="1"/>
  <c r="J10" i="9" s="1"/>
  <c r="F9" i="9"/>
  <c r="E9" i="9"/>
  <c r="D9" i="9"/>
  <c r="F5" i="9"/>
  <c r="E5" i="9"/>
  <c r="D5" i="9"/>
  <c r="C5" i="9"/>
  <c r="H13" i="9" l="1"/>
  <c r="J13" i="9" s="1"/>
  <c r="H9" i="9"/>
  <c r="J9" i="9" s="1"/>
  <c r="J15" i="9" s="1"/>
  <c r="F9" i="12"/>
  <c r="H11" i="9"/>
  <c r="J11" i="9" s="1"/>
  <c r="E24" i="9" s="1"/>
  <c r="F9" i="11"/>
  <c r="H5" i="9"/>
  <c r="J5" i="9" s="1"/>
  <c r="E26" i="9"/>
  <c r="H14" i="9"/>
  <c r="J14" i="9" s="1"/>
  <c r="E27" i="9" s="1"/>
  <c r="F10" i="47"/>
  <c r="F10" i="34"/>
  <c r="F10" i="15"/>
  <c r="Q91" i="32"/>
  <c r="U94" i="32"/>
  <c r="U93" i="32"/>
  <c r="Q101" i="32"/>
  <c r="AG89" i="32"/>
  <c r="AG12" i="32"/>
  <c r="Y90" i="32"/>
  <c r="Q95" i="32"/>
  <c r="I74" i="32"/>
  <c r="I87" i="32"/>
  <c r="AG91" i="32"/>
  <c r="Q89" i="32"/>
  <c r="E95" i="32"/>
  <c r="U96" i="32"/>
  <c r="I98" i="32"/>
  <c r="M74" i="32"/>
  <c r="Y97" i="32"/>
  <c r="Y91" i="32"/>
  <c r="AG88" i="32"/>
  <c r="E97" i="32"/>
  <c r="E99" i="32"/>
  <c r="U99" i="32"/>
  <c r="U100" i="32"/>
  <c r="E89" i="32"/>
  <c r="E96" i="32"/>
  <c r="I96" i="32"/>
  <c r="AG100" i="32"/>
  <c r="Y93" i="32"/>
  <c r="AG97" i="32"/>
  <c r="E101" i="32"/>
  <c r="Q99" i="32"/>
  <c r="E87" i="32"/>
  <c r="AC94" i="32"/>
  <c r="AC92" i="32"/>
  <c r="E98" i="32"/>
  <c r="Y101" i="32"/>
  <c r="E92" i="32"/>
  <c r="Y96" i="32"/>
  <c r="Q74" i="32"/>
  <c r="I101" i="32"/>
  <c r="I95" i="32"/>
  <c r="AG87" i="32"/>
  <c r="M90" i="32"/>
  <c r="I92" i="32"/>
  <c r="Q98" i="32"/>
  <c r="AC99" i="32"/>
  <c r="U74" i="32"/>
  <c r="U75" i="32" s="1"/>
  <c r="U76" i="32" s="1"/>
  <c r="E88" i="32"/>
  <c r="Q90" i="32"/>
  <c r="E100" i="32"/>
  <c r="Y74" i="32"/>
  <c r="Q94" i="32"/>
  <c r="U97" i="32"/>
  <c r="U91" i="32"/>
  <c r="U90" i="32"/>
  <c r="U88" i="32"/>
  <c r="U87" i="32"/>
  <c r="U89" i="32"/>
  <c r="I99" i="32"/>
  <c r="E93" i="32"/>
  <c r="E91" i="32"/>
  <c r="I93" i="32"/>
  <c r="I88" i="32"/>
  <c r="Q92" i="32"/>
  <c r="U95" i="32"/>
  <c r="I100" i="32"/>
  <c r="AG101" i="32"/>
  <c r="M87" i="32"/>
  <c r="E94" i="32"/>
  <c r="AC101" i="32"/>
  <c r="I89" i="32"/>
  <c r="Q88" i="32"/>
  <c r="Q100" i="32"/>
  <c r="AG20" i="32"/>
  <c r="AC77" i="32"/>
  <c r="AG92" i="32"/>
  <c r="AG98" i="32"/>
  <c r="Y88" i="32"/>
  <c r="Y94" i="32"/>
  <c r="Q96" i="32"/>
  <c r="Y100" i="32"/>
  <c r="U101" i="32"/>
  <c r="AG90" i="32"/>
  <c r="AG96" i="32"/>
  <c r="AG10" i="32"/>
  <c r="M89" i="32"/>
  <c r="I90" i="32"/>
  <c r="Y92" i="32"/>
  <c r="M95" i="32"/>
  <c r="AG14" i="32"/>
  <c r="AG23" i="32"/>
  <c r="AC93" i="32" s="1"/>
  <c r="E74" i="32"/>
  <c r="Y87" i="32"/>
  <c r="I91" i="32"/>
  <c r="I97" i="32"/>
  <c r="AG93" i="32"/>
  <c r="AG99" i="32"/>
  <c r="AG11" i="32"/>
  <c r="Y89" i="32"/>
  <c r="M92" i="32"/>
  <c r="Y95" i="32"/>
  <c r="M98" i="32"/>
  <c r="AG94" i="32"/>
  <c r="Y98" i="32"/>
  <c r="AC74" i="32"/>
  <c r="E12" i="9"/>
  <c r="H12" i="9" s="1"/>
  <c r="J12" i="9" s="1"/>
  <c r="E25" i="9" s="1"/>
  <c r="E75" i="32" l="1"/>
  <c r="E76" i="32" s="1"/>
  <c r="AC91" i="32"/>
  <c r="AC90" i="32"/>
  <c r="M75" i="32"/>
  <c r="M76" i="32" s="1"/>
  <c r="AC88" i="32"/>
  <c r="Q75" i="32"/>
  <c r="Q76" i="32" s="1"/>
  <c r="AC97" i="32"/>
  <c r="AC96" i="32"/>
  <c r="Y75" i="32"/>
  <c r="Y76" i="32" s="1"/>
  <c r="AC87" i="32"/>
  <c r="AC98" i="32"/>
  <c r="AC100" i="32"/>
  <c r="I75" i="32"/>
  <c r="I76" i="32" s="1"/>
  <c r="AC89" i="32"/>
  <c r="AC95" i="32"/>
</calcChain>
</file>

<file path=xl/sharedStrings.xml><?xml version="1.0" encoding="utf-8"?>
<sst xmlns="http://schemas.openxmlformats.org/spreadsheetml/2006/main" count="428" uniqueCount="242">
  <si>
    <t xml:space="preserve">                                        </t>
  </si>
  <si>
    <r>
      <t xml:space="preserve">Addendum to the 2025
 </t>
    </r>
    <r>
      <rPr>
        <b/>
        <i/>
        <sz val="25"/>
        <color theme="1"/>
        <rFont val="Calibri"/>
        <family val="2"/>
        <scheme val="minor"/>
      </rPr>
      <t>Projection Assumption Guidelines</t>
    </r>
  </si>
  <si>
    <t>Institute of Financial Planning</t>
  </si>
  <si>
    <r>
      <t>FP Canada Standards Council</t>
    </r>
    <r>
      <rPr>
        <vertAlign val="superscript"/>
        <sz val="11"/>
        <rFont val="Arial"/>
        <family val="2"/>
      </rPr>
      <t>TM</t>
    </r>
  </si>
  <si>
    <r>
      <t>Nathalie Bachand, A.S.A., F.Pl.,</t>
    </r>
    <r>
      <rPr>
        <sz val="16"/>
        <color rgb="FF00B0F0"/>
        <rFont val="Calibri"/>
        <family val="2"/>
        <scheme val="minor"/>
      </rPr>
      <t xml:space="preserve"> </t>
    </r>
    <r>
      <rPr>
        <sz val="16"/>
        <rFont val="Calibri"/>
        <family val="2"/>
        <scheme val="minor"/>
      </rPr>
      <t>Institute of Financial Planning Fellow</t>
    </r>
  </si>
  <si>
    <r>
      <t>Jeff Cormier, CFP</t>
    </r>
    <r>
      <rPr>
        <vertAlign val="superscript"/>
        <sz val="16"/>
        <rFont val="Calibri"/>
        <family val="2"/>
        <scheme val="minor"/>
      </rPr>
      <t>®</t>
    </r>
    <r>
      <rPr>
        <sz val="16"/>
        <rFont val="Calibri"/>
        <family val="2"/>
        <scheme val="minor"/>
      </rPr>
      <t>, CFA</t>
    </r>
    <r>
      <rPr>
        <sz val="19"/>
        <rFont val="Calibri"/>
        <family val="2"/>
        <scheme val="minor"/>
      </rPr>
      <t>®</t>
    </r>
  </si>
  <si>
    <r>
      <t>Derek Dedman, M.Sc., CFP</t>
    </r>
    <r>
      <rPr>
        <vertAlign val="superscript"/>
        <sz val="16"/>
        <rFont val="Calibri"/>
        <family val="2"/>
        <scheme val="minor"/>
      </rPr>
      <t>®</t>
    </r>
    <r>
      <rPr>
        <sz val="16"/>
        <rFont val="Calibri"/>
        <family val="2"/>
        <scheme val="minor"/>
      </rPr>
      <t>, CFA</t>
    </r>
    <r>
      <rPr>
        <sz val="19"/>
        <rFont val="Calibri"/>
        <family val="2"/>
        <scheme val="minor"/>
      </rPr>
      <t>®</t>
    </r>
  </si>
  <si>
    <t>Martin Dupras, A.S.A., F.Pl., M. Fisc., ASC, Institute of Financial Planning Fellow</t>
  </si>
  <si>
    <r>
      <t>Benjamin Felix, MBA, CFP</t>
    </r>
    <r>
      <rPr>
        <vertAlign val="superscript"/>
        <sz val="16"/>
        <rFont val="Calibri"/>
        <family val="2"/>
        <scheme val="minor"/>
      </rPr>
      <t>®</t>
    </r>
    <r>
      <rPr>
        <sz val="16"/>
        <rFont val="Calibri"/>
        <family val="2"/>
        <scheme val="minor"/>
      </rPr>
      <t>, Pl. Fin, CFA</t>
    </r>
    <r>
      <rPr>
        <sz val="19"/>
        <rFont val="Calibri"/>
        <family val="2"/>
        <scheme val="minor"/>
      </rPr>
      <t xml:space="preserve">®, </t>
    </r>
    <r>
      <rPr>
        <sz val="16"/>
        <rFont val="Calibri"/>
        <family val="2"/>
        <scheme val="minor"/>
      </rPr>
      <t>CIM</t>
    </r>
    <r>
      <rPr>
        <sz val="16"/>
        <rFont val="Aptos Narrow"/>
        <family val="2"/>
      </rPr>
      <t>®</t>
    </r>
    <r>
      <rPr>
        <sz val="19"/>
        <rFont val="Calibri"/>
        <family val="2"/>
        <scheme val="minor"/>
      </rPr>
      <t xml:space="preserve"> </t>
    </r>
  </si>
  <si>
    <r>
      <t>Nick Hearne, CFP</t>
    </r>
    <r>
      <rPr>
        <vertAlign val="superscript"/>
        <sz val="16"/>
        <rFont val="Calibri"/>
        <family val="2"/>
        <scheme val="minor"/>
      </rPr>
      <t>®</t>
    </r>
    <r>
      <rPr>
        <sz val="16"/>
        <rFont val="Calibri"/>
        <family val="2"/>
        <scheme val="minor"/>
      </rPr>
      <t>, CFA</t>
    </r>
    <r>
      <rPr>
        <sz val="19"/>
        <rFont val="Calibri"/>
        <family val="2"/>
        <scheme val="minor"/>
      </rPr>
      <t>®</t>
    </r>
  </si>
  <si>
    <r>
      <t>Tanya Staples, M.A., CFP</t>
    </r>
    <r>
      <rPr>
        <sz val="16"/>
        <rFont val="Aptos Narrow"/>
        <family val="2"/>
      </rPr>
      <t>®</t>
    </r>
    <r>
      <rPr>
        <sz val="16"/>
        <rFont val="Calibri"/>
        <family val="2"/>
        <scheme val="minor"/>
      </rPr>
      <t xml:space="preserve"> </t>
    </r>
  </si>
  <si>
    <t xml:space="preserve">© 2025 Institute of Financial Planning  </t>
  </si>
  <si>
    <t>© 2025 FP Canada Standards Council ™</t>
  </si>
  <si>
    <r>
      <rPr>
        <b/>
        <sz val="14"/>
        <color rgb="FF000000"/>
        <rFont val="Calibri"/>
        <family val="2"/>
        <scheme val="minor"/>
      </rPr>
      <t xml:space="preserve">Addendum to the 2025 </t>
    </r>
    <r>
      <rPr>
        <b/>
        <i/>
        <sz val="14"/>
        <color rgb="FF000000"/>
        <rFont val="Calibri"/>
        <family val="2"/>
        <scheme val="minor"/>
      </rPr>
      <t>Projection Assumption Guidelines</t>
    </r>
  </si>
  <si>
    <r>
      <rPr>
        <sz val="12"/>
        <color rgb="FF000000"/>
        <rFont val="Calibri"/>
        <family val="2"/>
        <scheme val="minor"/>
      </rPr>
      <t xml:space="preserve">The </t>
    </r>
    <r>
      <rPr>
        <i/>
        <sz val="12"/>
        <color rgb="FF000000"/>
        <rFont val="Calibri"/>
        <family val="2"/>
        <scheme val="minor"/>
      </rPr>
      <t>Projection Assumption Guidelines</t>
    </r>
    <r>
      <rPr>
        <sz val="12"/>
        <color rgb="FF000000"/>
        <rFont val="Calibri"/>
        <family val="2"/>
        <scheme val="minor"/>
      </rPr>
      <t xml:space="preserve"> (the </t>
    </r>
    <r>
      <rPr>
        <i/>
        <sz val="12"/>
        <color rgb="FF000000"/>
        <rFont val="Calibri"/>
        <family val="2"/>
        <scheme val="minor"/>
      </rPr>
      <t>Guidelines</t>
    </r>
    <r>
      <rPr>
        <sz val="12"/>
        <color rgb="FF000000"/>
        <rFont val="Calibri"/>
        <family val="2"/>
        <scheme val="minor"/>
      </rPr>
      <t xml:space="preserve">) provide financial planners with objective assumptions to use in the preparation of retirement, education, insurance and other important projections. They are primarily recommended for making projections over the long term (10+ years). 
The Projection Assumption Standards Committee (Committee) has prepared an Addendum to the 2025 </t>
    </r>
    <r>
      <rPr>
        <i/>
        <sz val="12"/>
        <color rgb="FF000000"/>
        <rFont val="Calibri"/>
        <family val="2"/>
        <scheme val="minor"/>
      </rPr>
      <t>Projection Assumption Guidelines</t>
    </r>
    <r>
      <rPr>
        <sz val="12"/>
        <color rgb="FF000000"/>
        <rFont val="Calibri"/>
        <family val="2"/>
        <scheme val="minor"/>
      </rPr>
      <t xml:space="preserve"> (the Addendum) as a companion to the </t>
    </r>
    <r>
      <rPr>
        <i/>
        <sz val="12"/>
        <color rgb="FF000000"/>
        <rFont val="Calibri"/>
        <family val="2"/>
        <scheme val="minor"/>
      </rPr>
      <t>Guidelines</t>
    </r>
    <r>
      <rPr>
        <sz val="12"/>
        <color rgb="FF000000"/>
        <rFont val="Calibri"/>
        <family val="2"/>
        <scheme val="minor"/>
      </rPr>
      <t xml:space="preserve">, dated April 2025. For transparency and replicability of the </t>
    </r>
    <r>
      <rPr>
        <i/>
        <sz val="12"/>
        <color rgb="FF000000"/>
        <rFont val="Calibri"/>
        <family val="2"/>
        <scheme val="minor"/>
      </rPr>
      <t>Guidelines</t>
    </r>
    <r>
      <rPr>
        <sz val="12"/>
        <color rgb="FF000000"/>
        <rFont val="Calibri"/>
        <family val="2"/>
        <scheme val="minor"/>
      </rPr>
      <t xml:space="preserve">, the Addendum provides the data sources on which the </t>
    </r>
    <r>
      <rPr>
        <i/>
        <sz val="12"/>
        <color rgb="FF000000"/>
        <rFont val="Calibri"/>
        <family val="2"/>
        <scheme val="minor"/>
      </rPr>
      <t>Guidelines</t>
    </r>
    <r>
      <rPr>
        <sz val="12"/>
        <color rgb="FF000000"/>
        <rFont val="Calibri"/>
        <family val="2"/>
        <scheme val="minor"/>
      </rPr>
      <t xml:space="preserve"> are based and the calculations for each of the inflation and rate of return guidelines. Historical </t>
    </r>
    <r>
      <rPr>
        <i/>
        <sz val="12"/>
        <color rgb="FF000000"/>
        <rFont val="Calibri"/>
        <family val="2"/>
        <scheme val="minor"/>
      </rPr>
      <t>Projection Assumption Guidelines</t>
    </r>
    <r>
      <rPr>
        <sz val="12"/>
        <color rgb="FF000000"/>
        <rFont val="Calibri"/>
        <family val="2"/>
        <scheme val="minor"/>
      </rPr>
      <t xml:space="preserve">, rates of return for relevant indices and the standard deviation of returns are also provided for reference purposes. 
</t>
    </r>
  </si>
  <si>
    <t xml:space="preserve">The Addendum consists of the following sections:      </t>
  </si>
  <si>
    <t>• Calculating the 2025 Projection Assumption Guidelines</t>
  </si>
  <si>
    <t>Summary Rates</t>
  </si>
  <si>
    <t>• Supporting Data for Calculating the 2025 Projection Assumption Guidelines</t>
  </si>
  <si>
    <t>• Inflation</t>
  </si>
  <si>
    <t>• Short-Term Assets</t>
  </si>
  <si>
    <t xml:space="preserve">• Fixed Income </t>
  </si>
  <si>
    <t>• Canadian Domestic Equities</t>
  </si>
  <si>
    <t>• U.S. Equities</t>
  </si>
  <si>
    <t xml:space="preserve">• International developed-market Equities </t>
  </si>
  <si>
    <t xml:space="preserve">• Emerging market Equities </t>
  </si>
  <si>
    <t>• Historical Rates</t>
  </si>
  <si>
    <t>• FP Canada / Institute of Financial Planning Survey</t>
  </si>
  <si>
    <r>
      <rPr>
        <b/>
        <sz val="12"/>
        <color rgb="FF415563"/>
        <rFont val="Calibri"/>
        <family val="2"/>
        <scheme val="minor"/>
      </rPr>
      <t>Calculating the</t>
    </r>
    <r>
      <rPr>
        <sz val="12"/>
        <color rgb="FF415563"/>
        <rFont val="Calibri"/>
        <family val="2"/>
        <scheme val="minor"/>
      </rPr>
      <t xml:space="preserve"> </t>
    </r>
    <r>
      <rPr>
        <b/>
        <sz val="12"/>
        <color rgb="FF415563"/>
        <rFont val="Calibri"/>
        <family val="2"/>
        <scheme val="minor"/>
      </rPr>
      <t xml:space="preserve">2025 </t>
    </r>
    <r>
      <rPr>
        <b/>
        <i/>
        <sz val="12"/>
        <color rgb="FF415563"/>
        <rFont val="Calibri"/>
        <family val="2"/>
        <scheme val="minor"/>
      </rPr>
      <t>Projection Assumption Guidelines</t>
    </r>
  </si>
  <si>
    <r>
      <rPr>
        <sz val="12"/>
        <color rgb="FF000000"/>
        <rFont val="Calibri"/>
        <family val="2"/>
        <scheme val="minor"/>
      </rPr>
      <t>Each guideline in the 2025</t>
    </r>
    <r>
      <rPr>
        <i/>
        <sz val="12"/>
        <color rgb="FF000000"/>
        <rFont val="Calibri"/>
        <family val="2"/>
        <scheme val="minor"/>
      </rPr>
      <t xml:space="preserve"> Projection Assumption Guidelines</t>
    </r>
    <r>
      <rPr>
        <sz val="12"/>
        <color rgb="FF000000"/>
        <rFont val="Calibri"/>
        <family val="2"/>
        <scheme val="minor"/>
      </rPr>
      <t xml:space="preserve"> is calculated based on a number of independent, reliable data sources. The guideline for inflation is based on data from the Bank of Canada, the 2021 Canada Pension Plan Actuarial Report, the 2021 Quebec Pension Plan Actuarial Report and the FP Canada/Institute of Financial Planning Annual Survey of Canadian Investment Perspectives. The guidelines for each asset class are based on data from the 2021 Canada Pension Plan Actuarial Report, the 2021 Quebec Pension Plan Actuarial Report and the FP Canada/Institute of Financial Planning Annual Survey of Canadian Investment Perspectives. For equity assets, the guidelines also factor in the 50-year historical average rates of return for relevant indices and the market-based expected returns. Where appropriate, the averages for each guideline are rounded to the nearest tenth of a percent. 
</t>
    </r>
    <r>
      <rPr>
        <i/>
        <sz val="12"/>
        <color rgb="FF000000"/>
        <rFont val="Calibri"/>
        <family val="2"/>
        <scheme val="minor"/>
      </rPr>
      <t xml:space="preserve">
Clicking on any hyperlink in this section of the Addendum will provide the data used in the calculating the Guidelines.</t>
    </r>
  </si>
  <si>
    <t xml:space="preserve"> </t>
  </si>
  <si>
    <r>
      <rPr>
        <b/>
        <sz val="12"/>
        <color rgb="FF415563"/>
        <rFont val="Calibri"/>
        <family val="2"/>
        <scheme val="minor"/>
      </rPr>
      <t xml:space="preserve">Supporting Data for the 2025 </t>
    </r>
    <r>
      <rPr>
        <b/>
        <i/>
        <sz val="12"/>
        <color rgb="FF415563"/>
        <rFont val="Calibri"/>
        <family val="2"/>
        <scheme val="minor"/>
      </rPr>
      <t>Projection Assumption Guidelines</t>
    </r>
  </si>
  <si>
    <r>
      <rPr>
        <sz val="12"/>
        <color rgb="FF000000"/>
        <rFont val="Calibri"/>
        <family val="2"/>
        <scheme val="minor"/>
      </rPr>
      <t xml:space="preserve">The </t>
    </r>
    <r>
      <rPr>
        <i/>
        <sz val="12"/>
        <color rgb="FF000000"/>
        <rFont val="Calibri"/>
        <family val="2"/>
        <scheme val="minor"/>
      </rPr>
      <t xml:space="preserve">Supporting Data for the </t>
    </r>
    <r>
      <rPr>
        <sz val="12"/>
        <color rgb="FF000000"/>
        <rFont val="Calibri"/>
        <family val="2"/>
        <scheme val="minor"/>
      </rPr>
      <t xml:space="preserve">2025 </t>
    </r>
    <r>
      <rPr>
        <i/>
        <sz val="12"/>
        <color rgb="FF000000"/>
        <rFont val="Calibri"/>
        <family val="2"/>
        <scheme val="minor"/>
      </rPr>
      <t xml:space="preserve">Projection Assumption Guidelines provides </t>
    </r>
    <r>
      <rPr>
        <sz val="12"/>
        <color rgb="FF000000"/>
        <rFont val="Calibri"/>
        <family val="2"/>
        <scheme val="minor"/>
      </rPr>
      <t xml:space="preserve">links to the data sources, specific data and calculations for each of the guidelines. 
</t>
    </r>
    <r>
      <rPr>
        <i/>
        <sz val="12"/>
        <color rgb="FF000000"/>
        <rFont val="Calibri"/>
        <family val="2"/>
        <scheme val="minor"/>
      </rPr>
      <t xml:space="preserve">Clicking on any hyperlink in this section of the Addendum will provide the data used in calculating each of the guidelines. </t>
    </r>
  </si>
  <si>
    <t xml:space="preserve">Historical Rates  </t>
  </si>
  <si>
    <r>
      <rPr>
        <b/>
        <sz val="26"/>
        <color rgb="FF000000"/>
        <rFont val="Arial"/>
        <family val="2"/>
      </rPr>
      <t xml:space="preserve">Calculating the 
2025 </t>
    </r>
    <r>
      <rPr>
        <b/>
        <i/>
        <sz val="26"/>
        <color rgb="FF000000"/>
        <rFont val="Arial"/>
        <family val="2"/>
      </rPr>
      <t>Projection Assumption Guidelines</t>
    </r>
  </si>
  <si>
    <t xml:space="preserve">FP Canada Standards Council </t>
  </si>
  <si>
    <r>
      <t xml:space="preserve">Calculating the 2025 </t>
    </r>
    <r>
      <rPr>
        <b/>
        <i/>
        <sz val="14"/>
        <color theme="1"/>
        <rFont val="Calibri"/>
        <family val="2"/>
        <scheme val="minor"/>
      </rPr>
      <t>Projection Assumption Guidelines</t>
    </r>
  </si>
  <si>
    <t>Source</t>
  </si>
  <si>
    <t>Average</t>
  </si>
  <si>
    <t>Adjustment</t>
  </si>
  <si>
    <t>Projection Assumption Guideline***</t>
  </si>
  <si>
    <t>BoC</t>
  </si>
  <si>
    <t>FP survey</t>
  </si>
  <si>
    <t>CPP</t>
  </si>
  <si>
    <t>QPP</t>
  </si>
  <si>
    <t>MBER</t>
  </si>
  <si>
    <t>Inflation</t>
  </si>
  <si>
    <t>N/A</t>
  </si>
  <si>
    <t>Adjustment**</t>
  </si>
  <si>
    <t>50 Year</t>
  </si>
  <si>
    <t>Short-term *</t>
  </si>
  <si>
    <t>Fixed income *</t>
  </si>
  <si>
    <t>Canadian equities</t>
  </si>
  <si>
    <t>U.S. equities</t>
  </si>
  <si>
    <t>International developed-market equities</t>
  </si>
  <si>
    <t>Emerging market equities</t>
  </si>
  <si>
    <t>Borrowing rate</t>
  </si>
  <si>
    <t xml:space="preserve">  * Note that the 50-Year historical rates for short-term and fixed-income assets are outliers and were excluded from the calculation of rates</t>
  </si>
  <si>
    <t xml:space="preserve">    for the Projection Assumption Guidelines for these assets.</t>
  </si>
  <si>
    <t>** Note that equities have a margin of safety (0.5%) deducted from their average to compensate for the variability of long-run returns. The adjustment aligns with the outcome of a Monte Carlo analysis that approximates the probability of future returns over 300,000 trials.</t>
  </si>
  <si>
    <r>
      <t xml:space="preserve">*** </t>
    </r>
    <r>
      <rPr>
        <i/>
        <sz val="10"/>
        <rFont val="Calibri"/>
        <family val="2"/>
        <scheme val="minor"/>
      </rPr>
      <t>The Projection Assumption Guidelines</t>
    </r>
    <r>
      <rPr>
        <sz val="10"/>
        <rFont val="Calibri"/>
        <family val="2"/>
        <scheme val="minor"/>
      </rPr>
      <t xml:space="preserve"> rates are rounded to the nearest tenth of a percent.</t>
    </r>
  </si>
  <si>
    <t>Equity Risk Premium - based on these assumptions, we can calculate that the equity risk premium:</t>
  </si>
  <si>
    <t>for Canadian equities, it is expected to be:</t>
  </si>
  <si>
    <t>(6.60% projected for Canadian equities less 3.40% projected for Fixed income)</t>
  </si>
  <si>
    <t>for U.S. equities, it is expected to be:</t>
  </si>
  <si>
    <t>for International developed-market equities, it is expected to be:</t>
  </si>
  <si>
    <t>for Emerging market equities, it is expected to be:</t>
  </si>
  <si>
    <t>(8.00% projected for Emerging-market equities less 3.40% projected for Fixed income)</t>
  </si>
  <si>
    <r>
      <rPr>
        <b/>
        <sz val="26"/>
        <color rgb="FF000000"/>
        <rFont val="Calibri"/>
        <family val="2"/>
        <scheme val="minor"/>
      </rPr>
      <t xml:space="preserve">Supporting Data
for Calculating the 2025 
</t>
    </r>
    <r>
      <rPr>
        <b/>
        <i/>
        <sz val="26"/>
        <color rgb="FF000000"/>
        <rFont val="Calibri"/>
        <family val="2"/>
        <scheme val="minor"/>
      </rPr>
      <t>Projection Assumption Guidelines</t>
    </r>
  </si>
  <si>
    <t xml:space="preserve">© 2025 Institut de Planification Financière </t>
  </si>
  <si>
    <t>Supporting Data for Calculating the 2025 Projection Assumption Guideline for Inflation</t>
  </si>
  <si>
    <t>Location of Data</t>
  </si>
  <si>
    <t>Data</t>
  </si>
  <si>
    <t>Calculations</t>
  </si>
  <si>
    <t>Value</t>
  </si>
  <si>
    <t>Actuarial Report (31st)
on the 
Canada Pension Plan
as at 31 December 2021</t>
  </si>
  <si>
    <t>Table 57 Inflation, Real AAE and AWE Increases</t>
  </si>
  <si>
    <t xml:space="preserve">   100% of the price increase assumption for 2026+</t>
  </si>
  <si>
    <t xml:space="preserve">     1.00 (2.00%)</t>
  </si>
  <si>
    <t>Actuarial Valuation 
of the 
Quebec Pension Plan 
as at 31 December 2021</t>
  </si>
  <si>
    <t xml:space="preserve">Table 26: Inflation Rate, Pension Indexation Rate as at 1 January and Rate of Increase in Average Employment Earnings </t>
  </si>
  <si>
    <t xml:space="preserve">   100% of the price increase assumption for 2024+</t>
  </si>
  <si>
    <t xml:space="preserve">     1.00 (2.10%)</t>
  </si>
  <si>
    <t>FP Canada/Institute of Financial Planning Annual Survey of Canadian Investment Perspectives</t>
  </si>
  <si>
    <t>FP Canada Institute of Financial Planning Survey</t>
  </si>
  <si>
    <t>Reduced average of survey</t>
  </si>
  <si>
    <t>Bank of Canada inflation Data</t>
  </si>
  <si>
    <t>Bank of Canada Measures of Inflation</t>
  </si>
  <si>
    <t>Midpoint of Bank of Canada's inflation-control target range of 1 to 3 percent.</t>
  </si>
  <si>
    <t>Supporting Data for Calculating the 2025 Projection Assumption Guideline for Short-Term Assets</t>
  </si>
  <si>
    <t>Table 69: Real Rates of Return by Asset Type (Before Investment Expenses)</t>
  </si>
  <si>
    <t>Assumption for short-term assets from 2030 to 2045 
+ 2.00% CPP assumption for future inflation</t>
  </si>
  <si>
    <t xml:space="preserve">      
+  0.3%
+ 2.00%</t>
  </si>
  <si>
    <t>Table 28: Real Rate of Return by Asset Category</t>
  </si>
  <si>
    <t xml:space="preserve">  9/30 of the assumption for short-term assets for 2023 to 2031
+  21/30 of the assumption for short-term after 2031                                                                                                    +  2.1% QPP assumption for future inflation</t>
  </si>
  <si>
    <t xml:space="preserve"> + 9/30 (-0.20%)
+  21/30 (0.00%)
+ 2.10%</t>
  </si>
  <si>
    <t>FP Canada/Institute of Financial Planning
Annual Survey of Canadian
Investment Perspectives</t>
  </si>
  <si>
    <t xml:space="preserve">  Reduced average of survey</t>
  </si>
  <si>
    <t xml:space="preserve">Supporting Data for Calculating the 2025 Projection Assumption Guideline for Fixed Income </t>
  </si>
  <si>
    <r>
      <t xml:space="preserve"> Assumption for marketable bonds from 2035 and after</t>
    </r>
    <r>
      <rPr>
        <b/>
        <i/>
        <sz val="11"/>
        <rFont val="Calibri"/>
        <family val="2"/>
        <scheme val="minor"/>
      </rPr>
      <t xml:space="preserve"> </t>
    </r>
    <r>
      <rPr>
        <sz val="11"/>
        <rFont val="Calibri"/>
        <family val="2"/>
        <scheme val="minor"/>
      </rPr>
      <t xml:space="preserve">
+ 2.00% CPP assumption for future inflation
- 0.75% to align the CPP long-term projections with a more typical holding period for individuals
</t>
    </r>
  </si>
  <si>
    <t xml:space="preserve">                                                               + 1.3%
+ 2.00%
- 0.75%</t>
  </si>
  <si>
    <t xml:space="preserve">   9/30 of the assumption for bonds for 2023 to 2031
+  21/30 of the assumption for bonds for after 2031
+ 2.1% QPP assumption for future inflation
- 0.75% to align the QPP long-term projections with a more typical holding period for individuals</t>
  </si>
  <si>
    <t xml:space="preserve">      9/30 (1.70%)
+  21/30 (2.40%)
+  2.10                                            - 0.75%                           </t>
  </si>
  <si>
    <t>FP Canada-Institute Survey</t>
  </si>
  <si>
    <t>Market based expected return (MBER) as at December 31, 2024</t>
  </si>
  <si>
    <t xml:space="preserve">Market based expected returns (MBER) </t>
  </si>
  <si>
    <t>Canada Total Market Bond Index Yield (a 40% weighting has been used)</t>
  </si>
  <si>
    <t xml:space="preserve"> [(1 + 1.04%)                   
 x (1 + 2.10%)                           
 minus 1]                                                         </t>
  </si>
  <si>
    <t>Supporting Data for Calculating the 2025 Projection Assumption Guideline for Canadian Equities</t>
  </si>
  <si>
    <t xml:space="preserve">Location of Data </t>
  </si>
  <si>
    <t xml:space="preserve">Data </t>
  </si>
  <si>
    <t xml:space="preserve">   Average return for public and private equities for 2026 to 2045
+ 2.00% CPP assumption for future inflation
</t>
  </si>
  <si>
    <t xml:space="preserve">   (4.2% + 5.2%)/2
+ 2.00%      </t>
  </si>
  <si>
    <t xml:space="preserve">   9/30 of the assumption for equities for 2023 to 2031
+  21/30 of the assumption for equities after 2031
+  2.1% QPP assumption for future inflation</t>
  </si>
  <si>
    <t>+   9/30 (3.60%)
+  21/30 (4.20%)
+ 2.10%</t>
  </si>
  <si>
    <t>50-Year Historical Average
Return for the S&amp;P/TSX
Composite Index</t>
  </si>
  <si>
    <t>50 years Historical Rates</t>
  </si>
  <si>
    <t xml:space="preserve">   (1 + 50-year nominal return historical average for the S&amp;P/TSX Composite Index)
÷ (1 + historical rate of inflation)
x (1 + guideline for future inflation)
- 1</t>
  </si>
  <si>
    <t xml:space="preserve">  [(1 + 10.2994%)                 
 ÷ (1 + 3.5927%)                    
 x (1 + 2.10%)               
 minus 1]                                       </t>
  </si>
  <si>
    <t>Market based expected returns (MBER)</t>
  </si>
  <si>
    <t>Canada Total Market Stock Index Shiller Earnings to Price                                                                                                             Average (Index 120-month Earnings per share in CAD adjusted for CAD inflation)</t>
  </si>
  <si>
    <t xml:space="preserve">  [(1 + 4.39%)              
 x (1 + 2.10%)              
 minus 1]               
                                     </t>
  </si>
  <si>
    <t>The average is reduced by a margin of 0.50% to compensate for the variability of the long-term returns.
This adjustment aligns with the outcome of a Monte Carlo analysis that approximates the probability of future Canadian equity returns by running 300,000 trial runs.</t>
  </si>
  <si>
    <t xml:space="preserve">Supporting Data for Calculating the 2025 Projection Assumption Guideline for U.S. Equities </t>
  </si>
  <si>
    <t>Same assumption as Canadian equity</t>
  </si>
  <si>
    <t xml:space="preserve">Reduced average of survey for the S&amp;P 500 index </t>
  </si>
  <si>
    <t xml:space="preserve"> [(1 + 13.2022%)                      
 ÷ (1 + 3.5927%)                           
x (1 + 2.10%)                     
minus 1]                                      </t>
  </si>
  <si>
    <t>Market based expected return (MBER)</t>
  </si>
  <si>
    <t xml:space="preserve">US Total Market Stock Index Shiller Earnings to Price  (Index 120-month Earnings per share in USD adjusted for US inflation)                                                                        </t>
  </si>
  <si>
    <t xml:space="preserve"> [(1 + 2.56%)                   
 x (1 + 2.10%)                           
 minus 1]                                                         </t>
  </si>
  <si>
    <t>The average is reduced by a margin of 0.50% to compensate for the variability of the long-term returns. 
This adjustment aligns with the outcome of a Monte Carlo analysis that approximates the probability of future equity returns by running 300,000 trial runs.</t>
  </si>
  <si>
    <t xml:space="preserve">Supporting Data for Calculating the 2025 Projection Assumption Guideline for International developed-market Equities </t>
  </si>
  <si>
    <t xml:space="preserve">Reduced average of survey for the MSCI EAFE Index </t>
  </si>
  <si>
    <t xml:space="preserve">
</t>
  </si>
  <si>
    <t xml:space="preserve"> [(1 + 10.3166%)                      
 ÷ (1 + 3.5927%)                           
x (1 + 2.10%)                     
minus 1]                                      </t>
  </si>
  <si>
    <t xml:space="preserve">                                                                      
World Developed ex-North America Large and Mid Cap Stock Index Shiller Earnings to Price Average (Index 120-month Earnings per share in USD adjusted for US inflation)                                                                        </t>
  </si>
  <si>
    <t xml:space="preserve"> [(1 + (5.84%)                      
 x (1 + 2.10%)                           
 minus 1]                     
                                     </t>
  </si>
  <si>
    <t xml:space="preserve">Supporting Data for Calculating the 2025 Projection Assumption Guideline for Emerging Market Equities </t>
  </si>
  <si>
    <t>Same assumption as Canadian equity                                                                                                                                             + 0.90% for equity risk premium of investing in foreign emerging markets*</t>
  </si>
  <si>
    <t xml:space="preserve">   (4.2% + 5.2%)/2
+ 2.00%             
+ 0.90%</t>
  </si>
  <si>
    <t>+   9/30 (3.60%)
+  21/30 (4.20%)
+ 2.10%                                    + 0.90%</t>
  </si>
  <si>
    <t xml:space="preserve">50-Year Historical Average
Return for the Emerging Markets Index </t>
  </si>
  <si>
    <t xml:space="preserve">   (1 + 50 year nominal return historical average of the MSCI Emerging Markets Index ($ CA))** 
÷ (1 + historical rate of inflation)
x (1 + guideline for future inflation)
- 1
</t>
  </si>
  <si>
    <t xml:space="preserve">  [(1 + 10.7678%)                     
÷ (1 + 3.5927%)                         
x (1 + 2.10%)                                                          
 minus 1]                                         </t>
  </si>
  <si>
    <t>Emerging Markets Large and Mid Cap Market Stock Index Shiller Earnings to Price                                                                                        Average of daily closing index prices during the most recent month</t>
  </si>
  <si>
    <t xml:space="preserve">  [(1 + 8.43%)                     
 x (1 + 2.10%)                         
 minus 1]                                                          
                                          </t>
  </si>
  <si>
    <r>
      <rPr>
        <sz val="10"/>
        <color rgb="FF000000"/>
        <rFont val="Calibri"/>
        <family val="2"/>
        <scheme val="minor"/>
      </rPr>
      <t>*Note:</t>
    </r>
    <r>
      <rPr>
        <b/>
        <sz val="10"/>
        <color rgb="FF000000"/>
        <rFont val="Calibri"/>
        <family val="2"/>
        <scheme val="minor"/>
      </rPr>
      <t xml:space="preserve"> </t>
    </r>
    <r>
      <rPr>
        <sz val="10"/>
        <color rgb="FF000000"/>
        <rFont val="Calibri"/>
        <family val="2"/>
        <scheme val="minor"/>
      </rPr>
      <t>A 0.9% equity risk premium of investing in foreign emerging markets has been added to the return for the historical rate of return for International developed-market equities. This risk premium aligns with the methodology used in the most recent Canada Pension Plan Actuarial Report.</t>
    </r>
    <r>
      <rPr>
        <b/>
        <sz val="10"/>
        <color rgb="FF000000"/>
        <rFont val="Calibri"/>
        <family val="2"/>
        <scheme val="minor"/>
      </rPr>
      <t xml:space="preserve"> </t>
    </r>
  </si>
  <si>
    <t xml:space="preserve">    and MSCI Emerging Markets Index (net div., CAD) [1999-present]. We adjust the DMS index and the MSCI gross div. Index for estimated withholding tax.</t>
  </si>
  <si>
    <t>Historical Rates</t>
  </si>
  <si>
    <t>Historical Projection Assumption Guidelines</t>
  </si>
  <si>
    <t>Short-term</t>
  </si>
  <si>
    <t>Fixed income</t>
  </si>
  <si>
    <t>Projection Assumption Guidelines did not present a separate assumption for U.S. equities for years previous to 2025.</t>
  </si>
  <si>
    <t>Foreign developed-market equities</t>
  </si>
  <si>
    <r>
      <rPr>
        <sz val="11"/>
        <color rgb="FF000000"/>
        <rFont val="Calibri"/>
        <family val="2"/>
      </rPr>
      <t xml:space="preserve">Foreign developed-market and Emerging market equities were not presented in the </t>
    </r>
    <r>
      <rPr>
        <i/>
        <sz val="11"/>
        <color rgb="FF000000"/>
        <rFont val="Calibri"/>
        <family val="2"/>
      </rPr>
      <t>Projection Assumption Guidelines</t>
    </r>
    <r>
      <rPr>
        <sz val="11"/>
        <color rgb="FF000000"/>
        <rFont val="Calibri"/>
        <family val="2"/>
      </rPr>
      <t xml:space="preserve"> for the years previous to 2016.</t>
    </r>
  </si>
  <si>
    <t>Growth of the YMPE or MPE</t>
  </si>
  <si>
    <t>Growth in YMPE was not presented for years prior to 2015.</t>
  </si>
  <si>
    <t>Historical Rates and Standard Deviations for Sources Used in the Projection Assumption Guidelines</t>
  </si>
  <si>
    <r>
      <t>The guidelines for equity assets and inflation are partially based on 50-year historical returns. Summarized at the bottom of the data are the historic 50-year nominal and real rates of return. The historical real rate of return is increased by the projected inflation assumption to arrive at the forward looking historical rate of return used in the calculation of each guideline</t>
    </r>
    <r>
      <rPr>
        <i/>
        <sz val="12"/>
        <rFont val="Calibri"/>
        <family val="2"/>
        <scheme val="minor"/>
      </rPr>
      <t>.</t>
    </r>
  </si>
  <si>
    <t>T-Bills</t>
  </si>
  <si>
    <t>Bonds</t>
  </si>
  <si>
    <t>Canadian Equity</t>
  </si>
  <si>
    <t>U.S. Equity</t>
  </si>
  <si>
    <t xml:space="preserve">International Equities (Developed) </t>
  </si>
  <si>
    <t>Emerging Market Equities **</t>
  </si>
  <si>
    <t>FTSE 91-Day T-Bill Index</t>
  </si>
  <si>
    <t>FTSE Universe Bond Index</t>
  </si>
  <si>
    <t>S&amp;P/TSX Composite Index</t>
  </si>
  <si>
    <t>S&amp;P 500 Composite Index ($ CA)</t>
  </si>
  <si>
    <t>MSCI EAFE Index  ($ CA) *</t>
  </si>
  <si>
    <t>MSCI Emerging Markets Index ($ CA)</t>
  </si>
  <si>
    <t>Bank of Canada</t>
  </si>
  <si>
    <t>Index</t>
  </si>
  <si>
    <t>Index + 1</t>
  </si>
  <si>
    <t>50-Year Nominal Average:  1975 - 2024</t>
  </si>
  <si>
    <t>50-Year Real return Average:
1975 - 2024</t>
  </si>
  <si>
    <t>50-Year Real Average
Increased by Future Inflation Assumption      1975 - 2024</t>
  </si>
  <si>
    <t>50-Year Standard Deviation: 1975 - 2024</t>
  </si>
  <si>
    <t>Note: Values in each column entitled "Index" are the annual rate of return earned by the index for that year. They are written in Decimal Form for ease of use in computing geometric returns which requires 1 to be added to the return.</t>
  </si>
  <si>
    <t>Rolling Average of Rates and Standard Deviations for Sources Used in the Projection Assumption Guidelines</t>
  </si>
  <si>
    <t>US Equity</t>
  </si>
  <si>
    <t>FSTE 91-Day T-Bill Index</t>
  </si>
  <si>
    <t>FSTE Universe Bond Index</t>
  </si>
  <si>
    <t>MSCI EAFE Index  ($ CA)*</t>
  </si>
  <si>
    <t>Geometric Return</t>
  </si>
  <si>
    <t>Standard Deviation</t>
  </si>
  <si>
    <t>1961-2010</t>
  </si>
  <si>
    <t>1962-2011</t>
  </si>
  <si>
    <t>1963-2012</t>
  </si>
  <si>
    <t>1964-2013</t>
  </si>
  <si>
    <t>1965-2014</t>
  </si>
  <si>
    <t>1966-2015</t>
  </si>
  <si>
    <t>1967-2016</t>
  </si>
  <si>
    <t>1968-2017</t>
  </si>
  <si>
    <t>1969-2018</t>
  </si>
  <si>
    <t>1970-2019</t>
  </si>
  <si>
    <t>1971-2020</t>
  </si>
  <si>
    <t>1972-2021</t>
  </si>
  <si>
    <t>1973-2022</t>
  </si>
  <si>
    <t>1974-2023</t>
  </si>
  <si>
    <t>1975-2024</t>
  </si>
  <si>
    <t xml:space="preserve">   * The MSCI EAFE Index is net of the maximum amount of withholding tax on foreign income.</t>
  </si>
  <si>
    <t>** DMS Emerging Markets Index [1975-1987], MSCI Emerging Markets Index (gross div., CAD) [1988-1998], and MSCI Emerging Markets Index (net div., CAD) [1999-present]. We adjust the DMS index and the MSCI gross div. Index for estimated withholding tax.</t>
  </si>
  <si>
    <t>FP Canada/Institute of Financial Planning Annual Survey of Investment Perspectives</t>
  </si>
  <si>
    <t>Shown below are the results of FP Canada/IPF annual survey. The reduced average is presented for each assumption, where the lowest and highest values were removed.</t>
  </si>
  <si>
    <t>CPI Inflation Rate (%)</t>
  </si>
  <si>
    <t>FTSE TMX Canada Short-term 91-day T-Bill Index</t>
  </si>
  <si>
    <t>FTSE TMX Canada Universe Bond Index</t>
  </si>
  <si>
    <t>S&amp;P 500 Index</t>
  </si>
  <si>
    <t>MSCI EAFE Index</t>
  </si>
  <si>
    <t>MSCI Emerging Markets Index</t>
  </si>
  <si>
    <t>2020*</t>
  </si>
  <si>
    <t>2021 **</t>
  </si>
  <si>
    <r>
      <t>* In the fall of 2020, FP Canada and the Institute of Financial Planning</t>
    </r>
    <r>
      <rPr>
        <sz val="10"/>
        <color rgb="FFFF0000"/>
        <rFont val="Calibri"/>
        <family val="2"/>
        <scheme val="minor"/>
      </rPr>
      <t xml:space="preserve"> </t>
    </r>
    <r>
      <rPr>
        <sz val="10"/>
        <rFont val="Calibri"/>
        <family val="2"/>
        <scheme val="minor"/>
      </rPr>
      <t xml:space="preserve">sent surveys out to two groups. The survey went out to industry firms and its results were given an 80% weighting. </t>
    </r>
  </si>
  <si>
    <t xml:space="preserve">  The same survey also went out to CFP and F.Pl. professionals who hold the CFA designation and its results were given a 20% weighting.</t>
  </si>
  <si>
    <t xml:space="preserve">** In the fall of 2021, FP Canada and the Institute of Financial Planning sent surveys out to two groups. The survey went out to industry firms and its results were given an 75% weighting. </t>
  </si>
  <si>
    <t xml:space="preserve">  The same survey also went out to CFP and F.Pl. professionals who hold the CFA designation and its results were given a 25% weighting.</t>
  </si>
  <si>
    <t>Shown below are the historical MBER data points used since 2023. They are presented in real returns. In the calculation, they are adjusted using our inflation assumption</t>
  </si>
  <si>
    <t>Data as of December 31st</t>
  </si>
  <si>
    <t>Inflation assumption</t>
  </si>
  <si>
    <t>Canada Total Market Bond Index Yield</t>
  </si>
  <si>
    <t>Canada Total Market Stock Index Shiller Earnings to Price Average (Index 120-month Earnings per share in CAD adjusted for CAD inflation)</t>
  </si>
  <si>
    <t xml:space="preserve">US Total Market Stock Index Shiller Earnings to Price  (Index 120-month Earnings per share in USD adjusted for US inflation)             </t>
  </si>
  <si>
    <t xml:space="preserve">World Developed ex-North America Large and Mid Cap Stock Index Shiller Earnings to Price Average (Index 120-month Earnings per share in USD adjusted for US inflation)                                                                        </t>
  </si>
  <si>
    <t>The data shown for 2023 is the actual data used. In 2024, we adjusted with a small correction for the calculation.</t>
  </si>
  <si>
    <t>Historical correlation 10 years (2015-2024)</t>
  </si>
  <si>
    <t>Standard deviation        10 years (2015-2024)</t>
  </si>
  <si>
    <t>Historical correlation 20 years (2005-2024)</t>
  </si>
  <si>
    <t>Standard deviation        20 years (2005-2024)</t>
  </si>
  <si>
    <t>Canadian  equities</t>
  </si>
  <si>
    <t xml:space="preserve"> Emerging market equities</t>
  </si>
  <si>
    <t>The correlation matrix demonstrates the relationship of return patterns between asset classes.</t>
  </si>
  <si>
    <t>A correlation of +1.0 means that return patterns move in tandem; a correlation of -1.0 means they move in opposite directions and a correlation coefficient of 0.0 indicates no linear relationship between the asset classes.</t>
  </si>
  <si>
    <t>Note, in preparing this correlation matrix the Committee used annual data (versus monthly data).</t>
  </si>
  <si>
    <r>
      <t>50-Year Historical Average
Return for the</t>
    </r>
    <r>
      <rPr>
        <sz val="11"/>
        <color rgb="FFFF0000"/>
        <rFont val="Calibri"/>
        <family val="2"/>
        <scheme val="minor"/>
      </rPr>
      <t xml:space="preserve"> </t>
    </r>
    <r>
      <rPr>
        <sz val="11"/>
        <rFont val="Calibri"/>
        <family val="2"/>
        <scheme val="minor"/>
      </rPr>
      <t>S&amp;P500
Composite Index</t>
    </r>
  </si>
  <si>
    <t>50-Year Historical Average
Return for the MSCI EAFE Index</t>
  </si>
  <si>
    <t>**To establish the 50-year historical average for emerging markets we use the DMS Emerging Markets Index in CAD net of an estimate for foreign withholding tax until 1987, the MSCI Emerging Markets Index (gross div., CAD) net of an estimate for foreign withholding tax until 1998, and the MSCI Emerging Markets Index (net div., CAD) after 1999.</t>
  </si>
  <si>
    <r>
      <t xml:space="preserve">For reference purposes, historical </t>
    </r>
    <r>
      <rPr>
        <i/>
        <sz val="12"/>
        <color theme="1"/>
        <rFont val="Calibri"/>
        <family val="2"/>
        <scheme val="minor"/>
      </rPr>
      <t>Projection Assumption Guidelines</t>
    </r>
    <r>
      <rPr>
        <sz val="12"/>
        <color theme="1"/>
        <rFont val="Calibri"/>
        <family val="2"/>
        <scheme val="minor"/>
      </rPr>
      <t xml:space="preserve"> are provided dating back to 2009 as well as 50-year historical rates and standard deviations</t>
    </r>
    <r>
      <rPr>
        <i/>
        <sz val="12"/>
        <color theme="1"/>
        <rFont val="Calibri"/>
        <family val="2"/>
        <scheme val="minor"/>
      </rPr>
      <t xml:space="preserve"> </t>
    </r>
    <r>
      <rPr>
        <sz val="12"/>
        <color theme="1"/>
        <rFont val="Calibri"/>
        <family val="2"/>
        <scheme val="minor"/>
      </rPr>
      <t xml:space="preserve">for inflation, T-Bills, bonds, Canadian equities, U.S. equities, International developed-market equities and Emerging market equities. </t>
    </r>
  </si>
  <si>
    <t>(6.60% projected for U.S. equities less 3.40% projected for Fixed income)</t>
  </si>
  <si>
    <t>(6.90% projected for International developed-market equities less 3.40% projected for Fixed income)</t>
  </si>
  <si>
    <t xml:space="preserve">   (1 + 50-year nominal return historical average of the S&amp;P500 Composite Index) 
÷ (1 + historical rate of inflation)
x (1 + guideline for future inflation)
- 1
</t>
  </si>
  <si>
    <t xml:space="preserve">   (1 + 50-year nominal return historical of the MSCI EAFE Index)
÷ (1 + historical rate of inflation)
x (1 + guideline for future inflation)
- 1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</si>
</sst>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quot;$&quot;_ ;_ * \(#,##0.00\)\ &quot;$&quot;_ ;_ * &quot;-&quot;??_)\ &quot;$&quot;_ ;_ @_ "/>
    <numFmt numFmtId="165" formatCode="0.000%"/>
    <numFmt numFmtId="166" formatCode="0.000"/>
    <numFmt numFmtId="167" formatCode="0.0000%"/>
    <numFmt numFmtId="168" formatCode="0.00000000"/>
  </numFmts>
  <fonts count="9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i/>
      <sz val="10"/>
      <name val="Arial"/>
      <family val="2"/>
    </font>
    <font>
      <sz val="11.5"/>
      <name val="Times New Roman"/>
      <family val="1"/>
    </font>
    <font>
      <sz val="11.5"/>
      <name val="Arial"/>
      <family val="2"/>
    </font>
    <font>
      <sz val="18"/>
      <name val="Arial"/>
      <family val="2"/>
    </font>
    <font>
      <sz val="14"/>
      <name val="Arial"/>
      <family val="2"/>
    </font>
    <font>
      <sz val="16"/>
      <name val="Arial"/>
      <family val="2"/>
    </font>
    <font>
      <b/>
      <sz val="11"/>
      <color rgb="FF333333"/>
      <name val="Calibri"/>
      <family val="2"/>
      <scheme val="minor"/>
    </font>
    <font>
      <b/>
      <sz val="11"/>
      <color theme="0"/>
      <name val="Calibri"/>
      <family val="2"/>
      <scheme val="minor"/>
    </font>
    <font>
      <b/>
      <sz val="25"/>
      <name val="Calibri"/>
      <family val="2"/>
      <scheme val="minor"/>
    </font>
    <font>
      <sz val="10"/>
      <name val="Calibri"/>
      <family val="2"/>
      <scheme val="minor"/>
    </font>
    <font>
      <sz val="14"/>
      <name val="Calibri"/>
      <family val="2"/>
      <scheme val="minor"/>
    </font>
    <font>
      <sz val="16"/>
      <name val="Calibri"/>
      <family val="2"/>
      <scheme val="minor"/>
    </font>
    <font>
      <vertAlign val="superscript"/>
      <sz val="16"/>
      <name val="Calibri"/>
      <family val="2"/>
      <scheme val="minor"/>
    </font>
    <font>
      <sz val="19"/>
      <name val="Calibri"/>
      <family val="2"/>
      <scheme val="minor"/>
    </font>
    <font>
      <i/>
      <sz val="10"/>
      <name val="Calibri"/>
      <family val="2"/>
      <scheme val="minor"/>
    </font>
    <font>
      <i/>
      <sz val="11.5"/>
      <name val="Calibri"/>
      <family val="2"/>
      <scheme val="minor"/>
    </font>
    <font>
      <b/>
      <sz val="14"/>
      <color rgb="FF415563"/>
      <name val="Calibri"/>
      <family val="2"/>
      <scheme val="minor"/>
    </font>
    <font>
      <sz val="12"/>
      <name val="Calibri"/>
      <family val="2"/>
      <scheme val="minor"/>
    </font>
    <font>
      <i/>
      <sz val="12"/>
      <name val="Calibri"/>
      <family val="2"/>
      <scheme val="minor"/>
    </font>
    <font>
      <b/>
      <sz val="12"/>
      <color rgb="FF415563"/>
      <name val="Calibri"/>
      <family val="2"/>
      <scheme val="minor"/>
    </font>
    <font>
      <b/>
      <sz val="12"/>
      <color rgb="FFFF0000"/>
      <name val="Calibri"/>
      <family val="2"/>
      <scheme val="minor"/>
    </font>
    <font>
      <b/>
      <sz val="12"/>
      <name val="Calibri"/>
      <family val="2"/>
      <scheme val="minor"/>
    </font>
    <font>
      <sz val="11"/>
      <name val="Calibri"/>
      <family val="2"/>
      <scheme val="minor"/>
    </font>
    <font>
      <b/>
      <sz val="10"/>
      <name val="Calibri"/>
      <family val="2"/>
      <scheme val="minor"/>
    </font>
    <font>
      <u/>
      <sz val="11"/>
      <color rgb="FFE35205"/>
      <name val="Calibri"/>
      <family val="2"/>
      <scheme val="minor"/>
    </font>
    <font>
      <b/>
      <sz val="11"/>
      <name val="Calibri"/>
      <family val="2"/>
      <scheme val="minor"/>
    </font>
    <font>
      <sz val="10"/>
      <color rgb="FFFF0000"/>
      <name val="Calibri"/>
      <family val="2"/>
      <scheme val="minor"/>
    </font>
    <font>
      <sz val="11.5"/>
      <name val="Calibri"/>
      <family val="2"/>
      <scheme val="minor"/>
    </font>
    <font>
      <sz val="18"/>
      <name val="Calibri"/>
      <family val="2"/>
      <scheme val="minor"/>
    </font>
    <font>
      <b/>
      <sz val="12"/>
      <color theme="0"/>
      <name val="Calibri"/>
      <family val="2"/>
      <scheme val="minor"/>
    </font>
    <font>
      <b/>
      <sz val="13"/>
      <color rgb="FFFF0000"/>
      <name val="Calibri"/>
      <family val="2"/>
      <scheme val="minor"/>
    </font>
    <font>
      <strike/>
      <sz val="11"/>
      <name val="Calibri"/>
      <family val="2"/>
      <scheme val="minor"/>
    </font>
    <font>
      <b/>
      <i/>
      <sz val="10"/>
      <color rgb="FFFF0000"/>
      <name val="Calibri"/>
      <family val="2"/>
      <scheme val="minor"/>
    </font>
    <font>
      <b/>
      <sz val="10"/>
      <color theme="0"/>
      <name val="Calibri"/>
      <family val="2"/>
      <scheme val="minor"/>
    </font>
    <font>
      <u/>
      <sz val="12"/>
      <color rgb="FF002060"/>
      <name val="Calibri"/>
      <family val="2"/>
      <scheme val="minor"/>
    </font>
    <font>
      <sz val="12"/>
      <color rgb="FF002060"/>
      <name val="Calibri"/>
      <family val="2"/>
      <scheme val="minor"/>
    </font>
    <font>
      <sz val="10"/>
      <color rgb="FF002060"/>
      <name val="Calibri"/>
      <family val="2"/>
      <scheme val="minor"/>
    </font>
    <font>
      <u/>
      <sz val="11"/>
      <color rgb="FF002060"/>
      <name val="Calibri"/>
      <family val="2"/>
      <scheme val="minor"/>
    </font>
    <font>
      <strike/>
      <sz val="16"/>
      <name val="Calibri"/>
      <family val="2"/>
      <scheme val="minor"/>
    </font>
    <font>
      <strike/>
      <sz val="10"/>
      <name val="Calibri"/>
      <family val="2"/>
      <scheme val="minor"/>
    </font>
    <font>
      <b/>
      <strike/>
      <sz val="11"/>
      <name val="Calibri"/>
      <family val="2"/>
      <scheme val="minor"/>
    </font>
    <font>
      <b/>
      <i/>
      <sz val="11"/>
      <name val="Calibri"/>
      <family val="2"/>
      <scheme val="minor"/>
    </font>
    <font>
      <sz val="16"/>
      <name val="Aptos Narrow"/>
      <family val="2"/>
    </font>
    <font>
      <sz val="10"/>
      <color theme="1"/>
      <name val="Calibri"/>
      <family val="2"/>
      <scheme val="minor"/>
    </font>
    <font>
      <sz val="16"/>
      <color rgb="FF00B0F0"/>
      <name val="Calibri"/>
      <family val="2"/>
      <scheme val="minor"/>
    </font>
    <font>
      <vertAlign val="superscript"/>
      <sz val="11"/>
      <name val="Arial"/>
      <family val="2"/>
    </font>
    <font>
      <u/>
      <sz val="11"/>
      <color theme="10"/>
      <name val="Calibri"/>
      <family val="2"/>
      <scheme val="minor"/>
    </font>
    <font>
      <sz val="10"/>
      <name val="Calibri"/>
      <family val="2"/>
    </font>
    <font>
      <b/>
      <sz val="14"/>
      <color theme="1"/>
      <name val="Calibri"/>
      <family val="2"/>
      <scheme val="minor"/>
    </font>
    <font>
      <sz val="12"/>
      <name val="Arial"/>
      <family val="2"/>
    </font>
    <font>
      <strike/>
      <sz val="12"/>
      <name val="Arial"/>
      <family val="2"/>
    </font>
    <font>
      <strike/>
      <sz val="10"/>
      <name val="Arial"/>
      <family val="2"/>
    </font>
    <font>
      <i/>
      <sz val="10"/>
      <color theme="1"/>
      <name val="Calibri"/>
      <family val="2"/>
      <scheme val="minor"/>
    </font>
    <font>
      <u/>
      <sz val="11"/>
      <color indexed="12"/>
      <name val="Calibri"/>
      <family val="2"/>
      <scheme val="minor"/>
    </font>
    <font>
      <sz val="18"/>
      <color theme="1"/>
      <name val="Calibri"/>
      <family val="2"/>
      <scheme val="minor"/>
    </font>
    <font>
      <b/>
      <sz val="11"/>
      <color theme="1"/>
      <name val="Calibri"/>
      <family val="2"/>
      <scheme val="minor"/>
    </font>
    <font>
      <sz val="12"/>
      <color theme="1"/>
      <name val="Calibri"/>
      <family val="2"/>
      <scheme val="minor"/>
    </font>
    <font>
      <b/>
      <i/>
      <sz val="14"/>
      <color theme="1"/>
      <name val="Calibri"/>
      <family val="2"/>
      <scheme val="minor"/>
    </font>
    <font>
      <b/>
      <sz val="26"/>
      <color theme="1"/>
      <name val="Arial"/>
      <family val="2"/>
    </font>
    <font>
      <i/>
      <sz val="10"/>
      <color theme="1"/>
      <name val="Arial"/>
      <family val="2"/>
    </font>
    <font>
      <b/>
      <sz val="26"/>
      <color theme="1"/>
      <name val="Calibri"/>
      <family val="2"/>
      <scheme val="minor"/>
    </font>
    <font>
      <strike/>
      <sz val="11"/>
      <color theme="1"/>
      <name val="Calibri"/>
      <family val="2"/>
      <scheme val="minor"/>
    </font>
    <font>
      <b/>
      <sz val="25"/>
      <color theme="1"/>
      <name val="Calibri"/>
      <family val="2"/>
      <scheme val="minor"/>
    </font>
    <font>
      <b/>
      <i/>
      <sz val="25"/>
      <color theme="1"/>
      <name val="Calibri"/>
      <family val="2"/>
      <scheme val="minor"/>
    </font>
    <font>
      <b/>
      <sz val="14"/>
      <color rgb="FF000000"/>
      <name val="Calibri"/>
      <family val="2"/>
      <scheme val="minor"/>
    </font>
    <font>
      <b/>
      <i/>
      <sz val="14"/>
      <color rgb="FF000000"/>
      <name val="Calibri"/>
      <family val="2"/>
      <scheme val="minor"/>
    </font>
    <font>
      <b/>
      <sz val="14"/>
      <color rgb="FF000000"/>
      <name val="Calibri"/>
      <family val="2"/>
      <scheme val="minor"/>
    </font>
    <font>
      <sz val="12"/>
      <color rgb="FF000000"/>
      <name val="Calibri"/>
      <family val="2"/>
      <scheme val="minor"/>
    </font>
    <font>
      <i/>
      <sz val="12"/>
      <color rgb="FF000000"/>
      <name val="Calibri"/>
      <family val="2"/>
      <scheme val="minor"/>
    </font>
    <font>
      <b/>
      <sz val="12"/>
      <color rgb="FF415563"/>
      <name val="Calibri"/>
      <family val="2"/>
      <scheme val="minor"/>
    </font>
    <font>
      <sz val="12"/>
      <color rgb="FF415563"/>
      <name val="Calibri"/>
      <family val="2"/>
      <scheme val="minor"/>
    </font>
    <font>
      <b/>
      <i/>
      <sz val="12"/>
      <color rgb="FF415563"/>
      <name val="Calibri"/>
      <family val="2"/>
      <scheme val="minor"/>
    </font>
    <font>
      <b/>
      <sz val="26"/>
      <color rgb="FF000000"/>
      <name val="Arial"/>
      <family val="2"/>
    </font>
    <font>
      <b/>
      <i/>
      <sz val="26"/>
      <color rgb="FF000000"/>
      <name val="Arial"/>
      <family val="2"/>
    </font>
    <font>
      <b/>
      <sz val="26"/>
      <color rgb="FF000000"/>
      <name val="Calibri"/>
      <family val="2"/>
      <scheme val="minor"/>
    </font>
    <font>
      <b/>
      <i/>
      <sz val="26"/>
      <color rgb="FF000000"/>
      <name val="Calibri"/>
      <family val="2"/>
      <scheme val="minor"/>
    </font>
    <font>
      <sz val="10"/>
      <color rgb="FF000000"/>
      <name val="Calibri"/>
      <family val="2"/>
      <scheme val="minor"/>
    </font>
    <font>
      <i/>
      <sz val="10"/>
      <color rgb="FFFF0000"/>
      <name val="Calibri"/>
      <family val="2"/>
      <scheme val="minor"/>
    </font>
    <font>
      <sz val="11"/>
      <color rgb="FFFF0000"/>
      <name val="Calibri"/>
      <family val="2"/>
      <scheme val="minor"/>
    </font>
    <font>
      <i/>
      <sz val="9"/>
      <name val="Calibri"/>
      <family val="2"/>
      <scheme val="minor"/>
    </font>
    <font>
      <sz val="11"/>
      <color theme="0" tint="-0.249977111117893"/>
      <name val="Calibri"/>
      <family val="2"/>
      <scheme val="minor"/>
    </font>
    <font>
      <sz val="10"/>
      <color rgb="FF000000"/>
      <name val="Calibri"/>
      <family val="2"/>
      <scheme val="minor"/>
    </font>
    <font>
      <b/>
      <sz val="10"/>
      <color rgb="FF000000"/>
      <name val="Calibri"/>
      <family val="2"/>
      <scheme val="minor"/>
    </font>
    <font>
      <sz val="10"/>
      <color rgb="FFFF0000"/>
      <name val="Calibri"/>
      <family val="2"/>
    </font>
    <font>
      <sz val="11"/>
      <color rgb="FF000000"/>
      <name val="Calibri"/>
      <family val="2"/>
    </font>
    <font>
      <i/>
      <sz val="11"/>
      <color rgb="FF000000"/>
      <name val="Calibri"/>
      <family val="2"/>
    </font>
    <font>
      <strike/>
      <sz val="10"/>
      <color rgb="FFFF0000"/>
      <name val="Calibri"/>
      <family val="2"/>
      <scheme val="minor"/>
    </font>
    <font>
      <i/>
      <sz val="12"/>
      <color theme="1"/>
      <name val="Calibri"/>
      <family val="2"/>
      <scheme val="minor"/>
    </font>
  </fonts>
  <fills count="15">
    <fill>
      <patternFill patternType="none"/>
    </fill>
    <fill>
      <patternFill patternType="gray125"/>
    </fill>
    <fill>
      <patternFill patternType="solid">
        <fgColor rgb="FF53565A"/>
        <bgColor indexed="64"/>
      </patternFill>
    </fill>
    <fill>
      <patternFill patternType="solid">
        <fgColor theme="0"/>
        <bgColor indexed="64"/>
      </patternFill>
    </fill>
    <fill>
      <patternFill patternType="solid">
        <fgColor rgb="FF7F8389"/>
        <bgColor indexed="64"/>
      </patternFill>
    </fill>
    <fill>
      <patternFill patternType="solid">
        <fgColor theme="0" tint="-0.14999847407452621"/>
        <bgColor indexed="64"/>
      </patternFill>
    </fill>
    <fill>
      <patternFill patternType="solid">
        <fgColor rgb="FFEAEAE8"/>
        <bgColor rgb="FFEAEAE8"/>
      </patternFill>
    </fill>
    <fill>
      <patternFill patternType="solid">
        <fgColor theme="1"/>
        <bgColor indexed="64"/>
      </patternFill>
    </fill>
    <fill>
      <patternFill patternType="solid">
        <fgColor theme="1" tint="0.149998474074526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92D050"/>
        <bgColor rgb="FFEAEAE8"/>
      </patternFill>
    </fill>
    <fill>
      <patternFill patternType="solid">
        <fgColor theme="0"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ck">
        <color indexed="64"/>
      </top>
      <bottom style="thick">
        <color indexed="64"/>
      </bottom>
      <diagonal/>
    </border>
    <border>
      <left/>
      <right style="thin">
        <color rgb="FFA6A6A6"/>
      </right>
      <top style="thin">
        <color rgb="FFA6A6A6"/>
      </top>
      <bottom/>
      <diagonal/>
    </border>
    <border>
      <left style="medium">
        <color rgb="FF000000"/>
      </left>
      <right style="medium">
        <color rgb="FF000000"/>
      </right>
      <top style="medium">
        <color rgb="FF000000"/>
      </top>
      <bottom style="medium">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s>
  <cellStyleXfs count="13">
    <xf numFmtId="0" fontId="0" fillId="0" borderId="0"/>
    <xf numFmtId="0" fontId="6" fillId="0" borderId="0" applyNumberFormat="0" applyFill="0" applyBorder="0" applyAlignment="0" applyProtection="0">
      <alignment vertical="top"/>
      <protection locked="0"/>
    </xf>
    <xf numFmtId="0" fontId="7" fillId="0" borderId="0"/>
    <xf numFmtId="9" fontId="5" fillId="0" borderId="0" applyFont="0" applyFill="0" applyBorder="0" applyAlignment="0" applyProtection="0"/>
    <xf numFmtId="9" fontId="7"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54" fillId="0" borderId="0" applyNumberFormat="0" applyFill="0" applyBorder="0" applyAlignment="0" applyProtection="0"/>
    <xf numFmtId="164" fontId="4" fillId="0" borderId="0" applyFont="0" applyFill="0" applyBorder="0" applyAlignment="0" applyProtection="0"/>
    <xf numFmtId="0" fontId="3" fillId="0" borderId="0"/>
    <xf numFmtId="9" fontId="3" fillId="0" borderId="0" applyFont="0" applyFill="0" applyBorder="0" applyAlignment="0" applyProtection="0"/>
  </cellStyleXfs>
  <cellXfs count="353">
    <xf numFmtId="0" fontId="0" fillId="0" borderId="0" xfId="0"/>
    <xf numFmtId="0" fontId="9" fillId="0" borderId="0" xfId="0" applyFont="1" applyAlignment="1">
      <alignment horizontal="center" vertical="center"/>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8" fillId="0" borderId="0" xfId="0" applyFont="1" applyAlignment="1">
      <alignment horizontal="center" vertical="center" wrapText="1"/>
    </xf>
    <xf numFmtId="0" fontId="14" fillId="6" borderId="17" xfId="5" applyFont="1" applyFill="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wrapText="1"/>
    </xf>
    <xf numFmtId="0" fontId="17" fillId="0" borderId="0" xfId="0" applyFont="1"/>
    <xf numFmtId="0" fontId="18" fillId="0" borderId="0" xfId="0" applyFont="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vertical="center"/>
    </xf>
    <xf numFmtId="0" fontId="17" fillId="0" borderId="0" xfId="0" applyFont="1" applyAlignment="1">
      <alignment vertical="center"/>
    </xf>
    <xf numFmtId="0" fontId="29" fillId="0" borderId="0" xfId="0" applyFont="1" applyAlignment="1">
      <alignment horizontal="center"/>
    </xf>
    <xf numFmtId="0" fontId="30" fillId="0" borderId="0" xfId="0" applyFont="1"/>
    <xf numFmtId="0" fontId="31" fillId="0" borderId="0" xfId="0" applyFont="1"/>
    <xf numFmtId="0" fontId="30" fillId="0" borderId="1" xfId="0" applyFont="1" applyBorder="1" applyAlignment="1">
      <alignment horizontal="center" vertical="center"/>
    </xf>
    <xf numFmtId="0" fontId="30" fillId="0" borderId="1" xfId="0" applyFont="1" applyBorder="1"/>
    <xf numFmtId="10" fontId="30" fillId="0" borderId="1" xfId="0" applyNumberFormat="1" applyFont="1" applyBorder="1" applyAlignment="1">
      <alignment horizontal="center"/>
    </xf>
    <xf numFmtId="10" fontId="30" fillId="0" borderId="0" xfId="3" applyNumberFormat="1" applyFont="1" applyFill="1" applyBorder="1" applyAlignment="1">
      <alignment horizontal="center"/>
    </xf>
    <xf numFmtId="10" fontId="30" fillId="0" borderId="0" xfId="0" applyNumberFormat="1" applyFont="1" applyAlignment="1">
      <alignment horizontal="center"/>
    </xf>
    <xf numFmtId="10" fontId="33" fillId="0" borderId="0" xfId="0" applyNumberFormat="1" applyFont="1" applyAlignment="1">
      <alignment horizontal="center"/>
    </xf>
    <xf numFmtId="0" fontId="30" fillId="0" borderId="1" xfId="0" applyFont="1" applyBorder="1" applyAlignment="1">
      <alignment vertical="center"/>
    </xf>
    <xf numFmtId="10" fontId="32" fillId="7" borderId="1" xfId="1" applyNumberFormat="1" applyFont="1" applyFill="1" applyBorder="1" applyAlignment="1" applyProtection="1">
      <alignment horizontal="center" vertical="center"/>
    </xf>
    <xf numFmtId="10" fontId="30" fillId="0" borderId="1" xfId="0" applyNumberFormat="1" applyFont="1" applyBorder="1" applyAlignment="1">
      <alignment horizontal="center" vertical="center"/>
    </xf>
    <xf numFmtId="10" fontId="30" fillId="0" borderId="8" xfId="0" applyNumberFormat="1" applyFont="1" applyBorder="1" applyAlignment="1">
      <alignment horizontal="center" vertical="center"/>
    </xf>
    <xf numFmtId="0" fontId="17" fillId="0" borderId="0" xfId="0" applyFont="1" applyAlignment="1">
      <alignment horizontal="center"/>
    </xf>
    <xf numFmtId="10" fontId="17" fillId="0" borderId="0" xfId="0" applyNumberFormat="1" applyFont="1"/>
    <xf numFmtId="0" fontId="17" fillId="0" borderId="0" xfId="0" applyFont="1" applyAlignment="1">
      <alignment horizontal="left"/>
    </xf>
    <xf numFmtId="0" fontId="15" fillId="8" borderId="0" xfId="0" applyFont="1" applyFill="1" applyAlignment="1">
      <alignment horizontal="left"/>
    </xf>
    <xf numFmtId="0" fontId="34" fillId="8" borderId="0" xfId="0" applyFont="1" applyFill="1" applyAlignment="1">
      <alignment horizontal="center"/>
    </xf>
    <xf numFmtId="0" fontId="30" fillId="0" borderId="15" xfId="0" applyFont="1" applyBorder="1"/>
    <xf numFmtId="0" fontId="30" fillId="0" borderId="3" xfId="0" applyFont="1" applyBorder="1" applyAlignment="1">
      <alignment horizontal="center"/>
    </xf>
    <xf numFmtId="0" fontId="30" fillId="0" borderId="3" xfId="0" applyFont="1" applyBorder="1"/>
    <xf numFmtId="0" fontId="30" fillId="0" borderId="12" xfId="0" applyFont="1" applyBorder="1"/>
    <xf numFmtId="0" fontId="30" fillId="0" borderId="7" xfId="0" applyFont="1" applyBorder="1" applyAlignment="1">
      <alignment horizontal="center"/>
    </xf>
    <xf numFmtId="0" fontId="30" fillId="0" borderId="7" xfId="0" applyFont="1" applyBorder="1"/>
    <xf numFmtId="0" fontId="30" fillId="0" borderId="15" xfId="0" applyFont="1" applyBorder="1" applyAlignment="1">
      <alignment horizontal="left"/>
    </xf>
    <xf numFmtId="0" fontId="30" fillId="0" borderId="3" xfId="0" applyFont="1" applyBorder="1" applyAlignment="1">
      <alignment horizontal="left"/>
    </xf>
    <xf numFmtId="10" fontId="17" fillId="0" borderId="0" xfId="0" applyNumberFormat="1" applyFont="1" applyAlignment="1">
      <alignment horizontal="center"/>
    </xf>
    <xf numFmtId="0" fontId="35" fillId="0" borderId="0" xfId="0" applyFont="1" applyAlignment="1">
      <alignment horizontal="center" vertic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33" fillId="0" borderId="0" xfId="0" applyFont="1"/>
    <xf numFmtId="0" fontId="37" fillId="2" borderId="2" xfId="0" applyFont="1" applyFill="1" applyBorder="1" applyAlignment="1">
      <alignment horizontal="center" vertical="center" wrapText="1"/>
    </xf>
    <xf numFmtId="0" fontId="28" fillId="0" borderId="0" xfId="0" applyFont="1" applyAlignment="1">
      <alignment horizontal="centerContinuous" vertical="center"/>
    </xf>
    <xf numFmtId="0" fontId="34" fillId="0" borderId="3" xfId="0" applyFont="1" applyBorder="1" applyAlignment="1">
      <alignment horizontal="centerContinuous" vertical="center"/>
    </xf>
    <xf numFmtId="0" fontId="37" fillId="2" borderId="1" xfId="0" applyFont="1" applyFill="1" applyBorder="1" applyAlignment="1">
      <alignment horizontal="center" vertical="center"/>
    </xf>
    <xf numFmtId="0" fontId="37" fillId="2" borderId="8" xfId="0" applyFont="1" applyFill="1" applyBorder="1" applyAlignment="1">
      <alignment horizontal="center" vertical="center"/>
    </xf>
    <xf numFmtId="0" fontId="30" fillId="0" borderId="10" xfId="0" applyFont="1" applyBorder="1" applyAlignment="1">
      <alignment horizontal="left" vertical="center" wrapText="1" indent="1"/>
    </xf>
    <xf numFmtId="10" fontId="30" fillId="0" borderId="10" xfId="0" applyNumberFormat="1" applyFont="1" applyBorder="1" applyAlignment="1">
      <alignment horizontal="left" vertical="center" wrapText="1" indent="1"/>
    </xf>
    <xf numFmtId="0" fontId="33" fillId="0" borderId="10" xfId="0" applyFont="1" applyBorder="1" applyAlignment="1">
      <alignment horizontal="left" vertical="center" wrapText="1" indent="1"/>
    </xf>
    <xf numFmtId="0" fontId="17" fillId="0" borderId="0" xfId="5" applyFont="1"/>
    <xf numFmtId="0" fontId="37" fillId="2" borderId="1" xfId="5" applyFont="1" applyFill="1" applyBorder="1" applyAlignment="1">
      <alignment horizontal="center" vertical="center"/>
    </xf>
    <xf numFmtId="0" fontId="37" fillId="2" borderId="8" xfId="5" applyFont="1" applyFill="1" applyBorder="1" applyAlignment="1">
      <alignment horizontal="center" vertical="center"/>
    </xf>
    <xf numFmtId="0" fontId="30" fillId="0" borderId="0" xfId="5" applyFont="1"/>
    <xf numFmtId="0" fontId="34" fillId="0" borderId="0" xfId="5" quotePrefix="1" applyFont="1" applyAlignment="1">
      <alignment vertical="top" wrapText="1"/>
    </xf>
    <xf numFmtId="0" fontId="17" fillId="0" borderId="0" xfId="5" applyFont="1" applyAlignment="1">
      <alignment vertical="center"/>
    </xf>
    <xf numFmtId="0" fontId="17" fillId="0" borderId="0" xfId="0" applyFont="1" applyAlignment="1">
      <alignment vertical="top"/>
    </xf>
    <xf numFmtId="0" fontId="24" fillId="0" borderId="0" xfId="0" applyFont="1" applyAlignment="1">
      <alignment horizontal="center" vertical="center"/>
    </xf>
    <xf numFmtId="0" fontId="24" fillId="0" borderId="0" xfId="5" applyFont="1" applyAlignment="1">
      <alignment horizontal="center"/>
    </xf>
    <xf numFmtId="166" fontId="24" fillId="0" borderId="0" xfId="5" applyNumberFormat="1" applyFont="1" applyAlignment="1">
      <alignment horizontal="center"/>
    </xf>
    <xf numFmtId="0" fontId="17" fillId="0" borderId="0" xfId="5" applyFont="1" applyAlignment="1">
      <alignment wrapText="1"/>
    </xf>
    <xf numFmtId="0" fontId="17" fillId="0" borderId="0" xfId="5" applyFont="1" applyAlignment="1">
      <alignment horizontal="center"/>
    </xf>
    <xf numFmtId="0" fontId="40" fillId="0" borderId="0" xfId="5" applyFont="1" applyAlignment="1">
      <alignment horizontal="left"/>
    </xf>
    <xf numFmtId="166" fontId="17" fillId="0" borderId="0" xfId="5" applyNumberFormat="1" applyFont="1" applyAlignment="1">
      <alignment horizontal="center"/>
    </xf>
    <xf numFmtId="0" fontId="37" fillId="3" borderId="0" xfId="5" applyFont="1" applyFill="1" applyAlignment="1">
      <alignment horizontal="center" vertical="center" wrapText="1"/>
    </xf>
    <xf numFmtId="0" fontId="41" fillId="4" borderId="1" xfId="5" applyFont="1" applyFill="1" applyBorder="1" applyAlignment="1">
      <alignment horizontal="center" vertical="center" wrapText="1"/>
    </xf>
    <xf numFmtId="0" fontId="17" fillId="3" borderId="0" xfId="5" applyFont="1" applyFill="1" applyAlignment="1">
      <alignment horizontal="center" vertical="center" wrapText="1"/>
    </xf>
    <xf numFmtId="0" fontId="41" fillId="3" borderId="0" xfId="5" applyFont="1" applyFill="1" applyAlignment="1">
      <alignment horizontal="center" vertical="center" wrapText="1"/>
    </xf>
    <xf numFmtId="0" fontId="17" fillId="0" borderId="6" xfId="5" applyFont="1" applyBorder="1" applyAlignment="1">
      <alignment horizontal="center"/>
    </xf>
    <xf numFmtId="0" fontId="17" fillId="0" borderId="11" xfId="5" applyFont="1" applyBorder="1" applyAlignment="1">
      <alignment horizontal="center"/>
    </xf>
    <xf numFmtId="0" fontId="17" fillId="0" borderId="18" xfId="5" applyFont="1" applyBorder="1" applyAlignment="1">
      <alignment horizontal="center"/>
    </xf>
    <xf numFmtId="0" fontId="17" fillId="0" borderId="19" xfId="5" applyFont="1" applyBorder="1" applyAlignment="1">
      <alignment horizontal="center"/>
    </xf>
    <xf numFmtId="166" fontId="17" fillId="0" borderId="11" xfId="5" applyNumberFormat="1" applyFont="1" applyBorder="1" applyAlignment="1">
      <alignment horizontal="center"/>
    </xf>
    <xf numFmtId="0" fontId="17" fillId="0" borderId="18" xfId="5" applyFont="1" applyBorder="1"/>
    <xf numFmtId="0" fontId="17" fillId="0" borderId="4" xfId="5" applyFont="1" applyBorder="1" applyAlignment="1">
      <alignment horizontal="center"/>
    </xf>
    <xf numFmtId="0" fontId="17" fillId="0" borderId="5" xfId="5" applyFont="1" applyBorder="1" applyAlignment="1">
      <alignment horizontal="center"/>
    </xf>
    <xf numFmtId="166" fontId="17" fillId="0" borderId="4" xfId="5" applyNumberFormat="1" applyFont="1" applyBorder="1" applyAlignment="1">
      <alignment horizontal="center"/>
    </xf>
    <xf numFmtId="10" fontId="17" fillId="0" borderId="4" xfId="3" applyNumberFormat="1" applyFont="1" applyBorder="1" applyAlignment="1">
      <alignment horizontal="center"/>
    </xf>
    <xf numFmtId="166" fontId="17" fillId="0" borderId="5" xfId="5" applyNumberFormat="1" applyFont="1" applyBorder="1" applyAlignment="1">
      <alignment horizontal="center"/>
    </xf>
    <xf numFmtId="166" fontId="17" fillId="0" borderId="0" xfId="5" applyNumberFormat="1" applyFont="1"/>
    <xf numFmtId="166" fontId="17" fillId="0" borderId="5" xfId="5" applyNumberFormat="1" applyFont="1" applyBorder="1"/>
    <xf numFmtId="10" fontId="17" fillId="10" borderId="4" xfId="3" applyNumberFormat="1" applyFont="1" applyFill="1" applyBorder="1" applyAlignment="1">
      <alignment horizontal="center"/>
    </xf>
    <xf numFmtId="10" fontId="17" fillId="0" borderId="0" xfId="3" applyNumberFormat="1" applyFont="1" applyBorder="1" applyAlignment="1">
      <alignment horizontal="center"/>
    </xf>
    <xf numFmtId="10" fontId="17" fillId="9" borderId="4" xfId="3" applyNumberFormat="1" applyFont="1" applyFill="1" applyBorder="1" applyAlignment="1">
      <alignment horizontal="center"/>
    </xf>
    <xf numFmtId="10" fontId="17" fillId="0" borderId="4" xfId="3" applyNumberFormat="1" applyFont="1" applyFill="1" applyBorder="1" applyAlignment="1">
      <alignment horizontal="center"/>
    </xf>
    <xf numFmtId="166" fontId="17" fillId="0" borderId="3" xfId="5" applyNumberFormat="1" applyFont="1" applyBorder="1" applyAlignment="1">
      <alignment horizontal="center"/>
    </xf>
    <xf numFmtId="0" fontId="17" fillId="0" borderId="1" xfId="5" applyFont="1" applyBorder="1" applyAlignment="1">
      <alignment horizontal="center" vertical="center" wrapText="1"/>
    </xf>
    <xf numFmtId="167" fontId="17" fillId="0" borderId="0" xfId="5" applyNumberFormat="1" applyFont="1" applyAlignment="1">
      <alignment horizontal="center"/>
    </xf>
    <xf numFmtId="167" fontId="17" fillId="0" borderId="0" xfId="5" applyNumberFormat="1" applyFont="1" applyAlignment="1">
      <alignment horizontal="center" vertical="center" wrapText="1"/>
    </xf>
    <xf numFmtId="0" fontId="17" fillId="0" borderId="0" xfId="5" applyFont="1" applyAlignment="1">
      <alignment horizontal="center" wrapText="1"/>
    </xf>
    <xf numFmtId="165" fontId="17" fillId="0" borderId="0" xfId="5" applyNumberFormat="1" applyFont="1" applyAlignment="1">
      <alignment horizontal="center" wrapText="1"/>
    </xf>
    <xf numFmtId="166" fontId="17" fillId="0" borderId="0" xfId="5" applyNumberFormat="1" applyFont="1" applyAlignment="1">
      <alignment horizontal="center" wrapText="1"/>
    </xf>
    <xf numFmtId="0" fontId="17" fillId="0" borderId="2" xfId="5" applyFont="1" applyBorder="1" applyAlignment="1">
      <alignment horizontal="center"/>
    </xf>
    <xf numFmtId="166" fontId="17" fillId="0" borderId="2" xfId="5" applyNumberFormat="1" applyFont="1" applyBorder="1" applyAlignment="1">
      <alignment horizontal="center"/>
    </xf>
    <xf numFmtId="166" fontId="17" fillId="0" borderId="6" xfId="5" applyNumberFormat="1" applyFont="1" applyBorder="1" applyAlignment="1">
      <alignment horizontal="center"/>
    </xf>
    <xf numFmtId="0" fontId="17" fillId="0" borderId="1" xfId="5" applyFont="1" applyBorder="1" applyAlignment="1">
      <alignment horizontal="center" vertical="center"/>
    </xf>
    <xf numFmtId="0" fontId="17" fillId="0" borderId="1" xfId="5" applyFont="1" applyBorder="1"/>
    <xf numFmtId="165" fontId="17" fillId="0" borderId="1" xfId="6" applyNumberFormat="1" applyFont="1" applyBorder="1" applyAlignment="1">
      <alignment horizontal="center"/>
    </xf>
    <xf numFmtId="165" fontId="17" fillId="0" borderId="1" xfId="5" applyNumberFormat="1" applyFont="1" applyBorder="1" applyAlignment="1">
      <alignment horizontal="center"/>
    </xf>
    <xf numFmtId="0" fontId="17" fillId="0" borderId="1" xfId="5" applyFont="1" applyBorder="1" applyAlignment="1">
      <alignment horizontal="center"/>
    </xf>
    <xf numFmtId="165" fontId="17" fillId="0" borderId="12" xfId="6" applyNumberFormat="1" applyFont="1" applyBorder="1" applyAlignment="1">
      <alignment horizontal="center"/>
    </xf>
    <xf numFmtId="165" fontId="17" fillId="0" borderId="13" xfId="5" applyNumberFormat="1" applyFont="1" applyBorder="1" applyAlignment="1">
      <alignment horizontal="center"/>
    </xf>
    <xf numFmtId="165" fontId="17" fillId="0" borderId="12" xfId="5" applyNumberFormat="1" applyFont="1" applyBorder="1"/>
    <xf numFmtId="165" fontId="17" fillId="0" borderId="1" xfId="5" applyNumberFormat="1" applyFont="1" applyBorder="1"/>
    <xf numFmtId="165" fontId="17" fillId="0" borderId="13" xfId="5" applyNumberFormat="1" applyFont="1" applyBorder="1"/>
    <xf numFmtId="0" fontId="17" fillId="0" borderId="8" xfId="5" applyFont="1" applyBorder="1" applyAlignment="1">
      <alignment horizontal="center" vertical="center"/>
    </xf>
    <xf numFmtId="0" fontId="17" fillId="0" borderId="3" xfId="5" applyFont="1" applyBorder="1"/>
    <xf numFmtId="165" fontId="17" fillId="0" borderId="8" xfId="6" applyNumberFormat="1" applyFont="1" applyBorder="1" applyAlignment="1">
      <alignment horizontal="center"/>
    </xf>
    <xf numFmtId="165" fontId="17" fillId="0" borderId="3" xfId="6" applyNumberFormat="1" applyFont="1" applyBorder="1" applyAlignment="1">
      <alignment horizontal="center"/>
    </xf>
    <xf numFmtId="165" fontId="17" fillId="0" borderId="3" xfId="5" applyNumberFormat="1" applyFont="1" applyBorder="1" applyAlignment="1">
      <alignment horizontal="center"/>
    </xf>
    <xf numFmtId="165" fontId="17" fillId="0" borderId="3" xfId="5" applyNumberFormat="1" applyFont="1" applyBorder="1"/>
    <xf numFmtId="165" fontId="17" fillId="0" borderId="8" xfId="5" applyNumberFormat="1" applyFont="1" applyBorder="1"/>
    <xf numFmtId="165" fontId="17" fillId="0" borderId="8" xfId="5" applyNumberFormat="1" applyFont="1" applyBorder="1" applyAlignment="1">
      <alignment horizontal="center"/>
    </xf>
    <xf numFmtId="0" fontId="17" fillId="0" borderId="0" xfId="5" applyFont="1" applyAlignment="1">
      <alignment horizontal="center" vertical="center"/>
    </xf>
    <xf numFmtId="165" fontId="17" fillId="0" borderId="0" xfId="6" applyNumberFormat="1" applyFont="1" applyBorder="1" applyAlignment="1">
      <alignment horizontal="center"/>
    </xf>
    <xf numFmtId="165" fontId="17" fillId="0" borderId="0" xfId="5" applyNumberFormat="1" applyFont="1" applyAlignment="1">
      <alignment horizontal="center"/>
    </xf>
    <xf numFmtId="165" fontId="17" fillId="0" borderId="0" xfId="5" applyNumberFormat="1" applyFont="1"/>
    <xf numFmtId="0" fontId="17" fillId="0" borderId="0" xfId="5" applyFont="1" applyAlignment="1">
      <alignment horizontal="left"/>
    </xf>
    <xf numFmtId="0" fontId="17" fillId="0" borderId="0" xfId="5" applyFont="1" applyAlignment="1">
      <alignment vertical="top" wrapText="1"/>
    </xf>
    <xf numFmtId="0" fontId="34" fillId="0" borderId="0" xfId="5" applyFont="1"/>
    <xf numFmtId="0" fontId="34" fillId="0" borderId="0" xfId="5" applyFont="1" applyAlignment="1">
      <alignment horizontal="center"/>
    </xf>
    <xf numFmtId="0" fontId="18" fillId="0" borderId="0" xfId="5" applyFont="1"/>
    <xf numFmtId="0" fontId="40" fillId="0" borderId="0" xfId="5" applyFont="1"/>
    <xf numFmtId="10" fontId="17" fillId="0" borderId="1" xfId="3" applyNumberFormat="1" applyFont="1" applyBorder="1" applyAlignment="1">
      <alignment horizontal="center" vertical="center"/>
    </xf>
    <xf numFmtId="0" fontId="17" fillId="0" borderId="0" xfId="5" quotePrefix="1" applyFont="1"/>
    <xf numFmtId="0" fontId="43" fillId="0" borderId="0" xfId="0" applyFont="1" applyAlignment="1">
      <alignment horizontal="left" vertical="center" wrapText="1"/>
    </xf>
    <xf numFmtId="0" fontId="42" fillId="0" borderId="0" xfId="1" applyFont="1" applyAlignment="1" applyProtection="1">
      <alignment horizontal="left" vertical="center" wrapText="1"/>
    </xf>
    <xf numFmtId="0" fontId="44" fillId="0" borderId="0" xfId="0" applyFont="1"/>
    <xf numFmtId="10" fontId="45" fillId="0" borderId="1" xfId="1" applyNumberFormat="1" applyFont="1" applyFill="1" applyBorder="1" applyAlignment="1" applyProtection="1">
      <alignment horizontal="center" vertical="center"/>
    </xf>
    <xf numFmtId="49" fontId="39" fillId="5" borderId="2" xfId="0" applyNumberFormat="1" applyFont="1" applyFill="1" applyBorder="1" applyAlignment="1">
      <alignment horizontal="left" vertical="center" wrapText="1"/>
    </xf>
    <xf numFmtId="0" fontId="30" fillId="5" borderId="2" xfId="0" applyFont="1" applyFill="1" applyBorder="1" applyAlignment="1">
      <alignment horizontal="center" vertical="center" wrapText="1"/>
    </xf>
    <xf numFmtId="0" fontId="30" fillId="0" borderId="2" xfId="0" applyFont="1" applyBorder="1" applyAlignment="1">
      <alignment horizontal="left" vertical="center" wrapText="1" indent="1"/>
    </xf>
    <xf numFmtId="49" fontId="30" fillId="0" borderId="2" xfId="0" applyNumberFormat="1" applyFont="1" applyBorder="1" applyAlignment="1">
      <alignment horizontal="center" vertical="center" wrapText="1"/>
    </xf>
    <xf numFmtId="10" fontId="33" fillId="0" borderId="1" xfId="0" applyNumberFormat="1" applyFont="1" applyBorder="1" applyAlignment="1">
      <alignment horizontal="center" vertical="center" wrapText="1"/>
    </xf>
    <xf numFmtId="0" fontId="30" fillId="0" borderId="9" xfId="0" applyFont="1" applyBorder="1" applyAlignment="1">
      <alignment horizontal="left" vertical="center" wrapText="1" indent="1"/>
    </xf>
    <xf numFmtId="0" fontId="30" fillId="0" borderId="9" xfId="5" applyFont="1" applyBorder="1" applyAlignment="1">
      <alignment horizontal="left" vertical="center" wrapText="1" indent="1"/>
    </xf>
    <xf numFmtId="0" fontId="45" fillId="0" borderId="2" xfId="1" applyFont="1" applyBorder="1" applyAlignment="1" applyProtection="1">
      <alignment horizontal="center" vertical="center" wrapText="1"/>
    </xf>
    <xf numFmtId="0" fontId="30" fillId="3" borderId="2" xfId="0" applyFont="1" applyFill="1" applyBorder="1" applyAlignment="1">
      <alignment horizontal="left" vertical="center" wrapText="1" indent="1"/>
    </xf>
    <xf numFmtId="10" fontId="30" fillId="0" borderId="2" xfId="0" applyNumberFormat="1" applyFont="1" applyBorder="1" applyAlignment="1">
      <alignment horizontal="center" vertical="center" wrapText="1"/>
    </xf>
    <xf numFmtId="0" fontId="30" fillId="3" borderId="9" xfId="0" applyFont="1" applyFill="1" applyBorder="1" applyAlignment="1">
      <alignment horizontal="left" vertical="center" wrapText="1" indent="1"/>
    </xf>
    <xf numFmtId="0" fontId="47" fillId="0" borderId="0" xfId="0" applyFont="1"/>
    <xf numFmtId="10" fontId="33" fillId="0" borderId="2" xfId="0" applyNumberFormat="1" applyFont="1" applyBorder="1" applyAlignment="1">
      <alignment horizontal="center" vertical="center" wrapText="1"/>
    </xf>
    <xf numFmtId="9" fontId="30" fillId="5" borderId="1" xfId="0" applyNumberFormat="1" applyFont="1" applyFill="1" applyBorder="1" applyAlignment="1">
      <alignment horizontal="left" vertical="center" wrapText="1" indent="1"/>
    </xf>
    <xf numFmtId="10" fontId="33" fillId="0" borderId="9" xfId="0" applyNumberFormat="1" applyFont="1" applyBorder="1" applyAlignment="1">
      <alignment horizontal="center" vertical="center" wrapText="1"/>
    </xf>
    <xf numFmtId="10" fontId="45" fillId="0" borderId="2" xfId="1" applyNumberFormat="1" applyFont="1" applyBorder="1" applyAlignment="1" applyProtection="1">
      <alignment horizontal="center" vertical="center" wrapText="1"/>
    </xf>
    <xf numFmtId="0" fontId="30" fillId="5" borderId="1" xfId="0" applyFont="1" applyFill="1" applyBorder="1" applyAlignment="1">
      <alignment horizontal="center" vertical="center" wrapText="1"/>
    </xf>
    <xf numFmtId="10" fontId="33" fillId="5" borderId="1" xfId="0" applyNumberFormat="1" applyFont="1" applyFill="1" applyBorder="1" applyAlignment="1">
      <alignment horizontal="center" vertical="center" wrapText="1"/>
    </xf>
    <xf numFmtId="0" fontId="30" fillId="5" borderId="2" xfId="5" applyFont="1" applyFill="1" applyBorder="1" applyAlignment="1">
      <alignment horizontal="center" vertical="center" wrapText="1"/>
    </xf>
    <xf numFmtId="10" fontId="45" fillId="0" borderId="1" xfId="1" applyNumberFormat="1" applyFont="1" applyBorder="1" applyAlignment="1" applyProtection="1">
      <alignment horizontal="center" vertical="center" wrapText="1"/>
    </xf>
    <xf numFmtId="0" fontId="30" fillId="5" borderId="1" xfId="5" applyFont="1" applyFill="1" applyBorder="1" applyAlignment="1">
      <alignment horizontal="center" vertical="center" wrapText="1"/>
    </xf>
    <xf numFmtId="10" fontId="33" fillId="5" borderId="1" xfId="5" applyNumberFormat="1" applyFont="1" applyFill="1" applyBorder="1" applyAlignment="1">
      <alignment horizontal="center" vertical="center" wrapText="1"/>
    </xf>
    <xf numFmtId="0" fontId="30" fillId="0" borderId="1" xfId="0" applyFont="1" applyBorder="1" applyAlignment="1">
      <alignment horizontal="left" vertical="center" wrapText="1" indent="1"/>
    </xf>
    <xf numFmtId="0" fontId="39" fillId="0" borderId="3" xfId="0" applyFont="1" applyBorder="1"/>
    <xf numFmtId="0" fontId="47" fillId="0" borderId="3" xfId="0" applyFont="1" applyBorder="1"/>
    <xf numFmtId="0" fontId="47" fillId="0" borderId="16" xfId="0" applyFont="1" applyBorder="1"/>
    <xf numFmtId="0" fontId="39" fillId="0" borderId="7" xfId="0" applyFont="1" applyBorder="1"/>
    <xf numFmtId="0" fontId="39" fillId="0" borderId="13" xfId="0" applyFont="1" applyBorder="1"/>
    <xf numFmtId="0" fontId="47" fillId="0" borderId="1" xfId="0" applyFont="1" applyBorder="1"/>
    <xf numFmtId="0" fontId="47" fillId="0" borderId="13" xfId="0" applyFont="1" applyBorder="1"/>
    <xf numFmtId="0" fontId="6" fillId="0" borderId="0" xfId="1" applyAlignment="1" applyProtection="1"/>
    <xf numFmtId="0" fontId="6" fillId="0" borderId="2" xfId="1" applyBorder="1" applyAlignment="1" applyProtection="1">
      <alignment horizontal="center" vertical="center" wrapText="1"/>
    </xf>
    <xf numFmtId="0" fontId="6" fillId="0" borderId="2" xfId="1" applyFill="1" applyBorder="1" applyAlignment="1" applyProtection="1">
      <alignment horizontal="center" vertical="center" wrapText="1"/>
    </xf>
    <xf numFmtId="9" fontId="30" fillId="0" borderId="2" xfId="0" applyNumberFormat="1" applyFont="1" applyBorder="1" applyAlignment="1">
      <alignment horizontal="left" vertical="center" wrapText="1" indent="1"/>
    </xf>
    <xf numFmtId="9" fontId="30" fillId="0" borderId="2" xfId="0" quotePrefix="1" applyNumberFormat="1" applyFont="1" applyBorder="1" applyAlignment="1">
      <alignment horizontal="left" vertical="center" wrapText="1" indent="1"/>
    </xf>
    <xf numFmtId="0" fontId="40" fillId="0" borderId="0" xfId="5" applyFont="1" applyAlignment="1">
      <alignment vertical="top" wrapText="1"/>
    </xf>
    <xf numFmtId="0" fontId="38" fillId="0" borderId="0" xfId="0" applyFont="1" applyAlignment="1">
      <alignment horizontal="center" vertical="center" textRotation="90"/>
    </xf>
    <xf numFmtId="0" fontId="45" fillId="0" borderId="1" xfId="1" applyFont="1" applyBorder="1" applyAlignment="1" applyProtection="1">
      <alignment horizontal="center" vertical="center" wrapText="1"/>
    </xf>
    <xf numFmtId="0" fontId="30" fillId="0" borderId="7" xfId="0" applyFont="1" applyBorder="1" applyAlignment="1">
      <alignment horizontal="left" vertical="center" wrapText="1" indent="1"/>
    </xf>
    <xf numFmtId="0" fontId="15" fillId="2" borderId="2" xfId="0" applyFont="1" applyFill="1" applyBorder="1" applyAlignment="1">
      <alignment horizontal="center" vertical="center"/>
    </xf>
    <xf numFmtId="0" fontId="30" fillId="0" borderId="8" xfId="0" applyFont="1" applyBorder="1" applyAlignment="1">
      <alignment horizontal="center" vertical="center"/>
    </xf>
    <xf numFmtId="10" fontId="17" fillId="0" borderId="0" xfId="3" applyNumberFormat="1" applyFont="1" applyBorder="1" applyAlignment="1">
      <alignment horizontal="center" vertical="center"/>
    </xf>
    <xf numFmtId="10" fontId="48" fillId="0" borderId="1" xfId="0" applyNumberFormat="1" applyFont="1" applyBorder="1" applyAlignment="1">
      <alignment horizontal="center" vertical="center" wrapText="1"/>
    </xf>
    <xf numFmtId="9" fontId="39" fillId="5" borderId="2" xfId="0" applyNumberFormat="1" applyFont="1" applyFill="1" applyBorder="1" applyAlignment="1">
      <alignment horizontal="left" vertical="center" wrapText="1" indent="1"/>
    </xf>
    <xf numFmtId="0" fontId="39" fillId="5" borderId="1" xfId="0" applyFont="1" applyFill="1" applyBorder="1" applyAlignment="1">
      <alignment horizontal="left" vertical="center" wrapText="1" indent="1"/>
    </xf>
    <xf numFmtId="0" fontId="51" fillId="0" borderId="0" xfId="5" applyFont="1"/>
    <xf numFmtId="0" fontId="5" fillId="0" borderId="0" xfId="0" applyFont="1" applyAlignment="1">
      <alignment wrapText="1"/>
    </xf>
    <xf numFmtId="0" fontId="5" fillId="0" borderId="0" xfId="0" applyFont="1"/>
    <xf numFmtId="0" fontId="5" fillId="0" borderId="0" xfId="0" applyFont="1" applyAlignment="1">
      <alignment horizontal="center" vertical="center" wrapText="1"/>
    </xf>
    <xf numFmtId="10" fontId="0" fillId="0" borderId="0" xfId="0" applyNumberFormat="1"/>
    <xf numFmtId="10" fontId="57" fillId="12" borderId="20" xfId="3" applyNumberFormat="1" applyFont="1" applyFill="1" applyBorder="1" applyAlignment="1">
      <alignment horizontal="center" vertical="center"/>
    </xf>
    <xf numFmtId="2" fontId="57" fillId="0" borderId="20" xfId="0" applyNumberFormat="1" applyFont="1" applyBorder="1" applyAlignment="1">
      <alignment horizontal="center" vertical="center"/>
    </xf>
    <xf numFmtId="0" fontId="57" fillId="0" borderId="20" xfId="0" applyFont="1" applyBorder="1" applyAlignment="1">
      <alignment vertical="center" wrapText="1"/>
    </xf>
    <xf numFmtId="10" fontId="57" fillId="12" borderId="21" xfId="3" applyNumberFormat="1" applyFont="1" applyFill="1" applyBorder="1" applyAlignment="1">
      <alignment horizontal="center" vertical="center"/>
    </xf>
    <xf numFmtId="168" fontId="0" fillId="0" borderId="0" xfId="0" applyNumberFormat="1"/>
    <xf numFmtId="0" fontId="57" fillId="7" borderId="20" xfId="0" applyFont="1" applyFill="1" applyBorder="1"/>
    <xf numFmtId="0" fontId="57" fillId="7" borderId="22" xfId="0" applyFont="1" applyFill="1" applyBorder="1"/>
    <xf numFmtId="2" fontId="57" fillId="7" borderId="20" xfId="0" applyNumberFormat="1" applyFont="1" applyFill="1" applyBorder="1" applyAlignment="1">
      <alignment horizontal="center" vertical="center"/>
    </xf>
    <xf numFmtId="0" fontId="57" fillId="0" borderId="20" xfId="0" applyFont="1" applyBorder="1" applyAlignment="1">
      <alignment vertical="center"/>
    </xf>
    <xf numFmtId="0" fontId="58" fillId="7" borderId="20" xfId="0" applyFont="1" applyFill="1" applyBorder="1"/>
    <xf numFmtId="0" fontId="57" fillId="0" borderId="22" xfId="0" applyFont="1" applyBorder="1" applyAlignment="1">
      <alignment horizontal="center" vertical="center" textRotation="90" wrapText="1"/>
    </xf>
    <xf numFmtId="0" fontId="57" fillId="0" borderId="20" xfId="0" applyFont="1" applyBorder="1" applyAlignment="1">
      <alignment horizontal="center" vertical="center" textRotation="90" wrapText="1"/>
    </xf>
    <xf numFmtId="0" fontId="57" fillId="0" borderId="20" xfId="0" applyFont="1" applyBorder="1" applyAlignment="1">
      <alignment horizontal="center" vertical="center" textRotation="90"/>
    </xf>
    <xf numFmtId="0" fontId="59" fillId="0" borderId="0" xfId="0" applyFont="1"/>
    <xf numFmtId="10" fontId="63" fillId="0" borderId="3" xfId="0" applyNumberFormat="1" applyFont="1" applyBorder="1"/>
    <xf numFmtId="10" fontId="63" fillId="0" borderId="7" xfId="0" applyNumberFormat="1" applyFont="1" applyBorder="1"/>
    <xf numFmtId="10" fontId="63" fillId="0" borderId="1" xfId="0" applyNumberFormat="1" applyFont="1" applyBorder="1" applyAlignment="1">
      <alignment horizontal="center"/>
    </xf>
    <xf numFmtId="10" fontId="63" fillId="0" borderId="1" xfId="0" applyNumberFormat="1" applyFont="1" applyBorder="1" applyAlignment="1">
      <alignment horizontal="center" vertical="center"/>
    </xf>
    <xf numFmtId="0" fontId="30" fillId="0" borderId="2" xfId="0" applyFont="1" applyBorder="1" applyAlignment="1">
      <alignment horizontal="center" vertical="center" wrapText="1"/>
    </xf>
    <xf numFmtId="0" fontId="6" fillId="0" borderId="1" xfId="1" applyFill="1" applyBorder="1" applyAlignment="1" applyProtection="1">
      <alignment horizontal="center" vertical="center" wrapText="1"/>
    </xf>
    <xf numFmtId="0" fontId="61" fillId="0" borderId="1" xfId="1" applyFont="1" applyFill="1" applyBorder="1" applyAlignment="1" applyProtection="1">
      <alignment horizontal="center" vertical="center" wrapText="1"/>
    </xf>
    <xf numFmtId="0" fontId="69" fillId="3" borderId="1" xfId="5" applyFont="1" applyFill="1" applyBorder="1" applyAlignment="1">
      <alignment horizontal="left" vertical="center" wrapText="1" indent="1"/>
    </xf>
    <xf numFmtId="0" fontId="51" fillId="0" borderId="0" xfId="5" quotePrefix="1" applyFont="1"/>
    <xf numFmtId="0" fontId="14" fillId="6" borderId="26" xfId="5" applyFont="1" applyFill="1" applyBorder="1" applyAlignment="1">
      <alignment horizontal="center" vertical="center" wrapText="1"/>
    </xf>
    <xf numFmtId="0" fontId="14" fillId="13" borderId="1" xfId="5" applyFont="1" applyFill="1" applyBorder="1" applyAlignment="1">
      <alignment horizontal="center" vertical="center" wrapText="1"/>
    </xf>
    <xf numFmtId="0" fontId="17" fillId="0" borderId="1" xfId="5" applyFont="1" applyBorder="1" applyAlignment="1">
      <alignment vertical="center" wrapText="1"/>
    </xf>
    <xf numFmtId="0" fontId="30" fillId="0" borderId="1" xfId="5" applyFont="1" applyBorder="1" applyAlignment="1">
      <alignment horizontal="left" vertical="center" wrapText="1" indent="1"/>
    </xf>
    <xf numFmtId="10" fontId="33" fillId="0" borderId="1" xfId="5" applyNumberFormat="1" applyFont="1" applyBorder="1" applyAlignment="1">
      <alignment horizontal="center" vertical="center" wrapText="1"/>
    </xf>
    <xf numFmtId="0" fontId="30" fillId="3" borderId="1" xfId="5" applyFont="1" applyFill="1" applyBorder="1" applyAlignment="1">
      <alignment horizontal="left" vertical="center" wrapText="1" indent="1"/>
    </xf>
    <xf numFmtId="10" fontId="33" fillId="0" borderId="9" xfId="5" applyNumberFormat="1" applyFont="1" applyBorder="1" applyAlignment="1">
      <alignment horizontal="center" vertical="center" wrapText="1"/>
    </xf>
    <xf numFmtId="0" fontId="45" fillId="0" borderId="2" xfId="1" applyFont="1" applyBorder="1" applyAlignment="1" applyProtection="1">
      <alignment vertical="center" wrapText="1"/>
    </xf>
    <xf numFmtId="0" fontId="51" fillId="0" borderId="0" xfId="0" quotePrefix="1" applyFont="1" applyAlignment="1">
      <alignment vertical="top" wrapText="1"/>
    </xf>
    <xf numFmtId="0" fontId="51" fillId="0" borderId="0" xfId="5" quotePrefix="1" applyFont="1" applyAlignment="1">
      <alignment vertical="top" wrapText="1"/>
    </xf>
    <xf numFmtId="0" fontId="51" fillId="0" borderId="28" xfId="5" quotePrefix="1" applyFont="1" applyBorder="1" applyAlignment="1">
      <alignment vertical="top" wrapText="1"/>
    </xf>
    <xf numFmtId="0" fontId="84" fillId="0" borderId="0" xfId="0" quotePrefix="1" applyFont="1" applyAlignment="1">
      <alignment horizontal="left" vertical="top" wrapText="1"/>
    </xf>
    <xf numFmtId="0" fontId="84" fillId="0" borderId="29" xfId="0" quotePrefix="1" applyFont="1" applyBorder="1" applyAlignment="1">
      <alignment horizontal="left" vertical="top" wrapText="1"/>
    </xf>
    <xf numFmtId="10" fontId="34" fillId="0" borderId="0" xfId="0" quotePrefix="1" applyNumberFormat="1" applyFont="1" applyAlignment="1">
      <alignment horizontal="center" vertical="center" wrapText="1"/>
    </xf>
    <xf numFmtId="0" fontId="34" fillId="0" borderId="0" xfId="0" quotePrefix="1" applyFont="1" applyAlignment="1">
      <alignment horizontal="center" vertical="center"/>
    </xf>
    <xf numFmtId="9" fontId="17" fillId="0" borderId="0" xfId="0" applyNumberFormat="1" applyFont="1"/>
    <xf numFmtId="10" fontId="34" fillId="0" borderId="0" xfId="0" applyNumberFormat="1" applyFont="1" applyAlignment="1">
      <alignment horizontal="center" vertical="center"/>
    </xf>
    <xf numFmtId="0" fontId="85" fillId="0" borderId="0" xfId="0" applyFont="1" applyAlignment="1">
      <alignment horizontal="center" vertical="center"/>
    </xf>
    <xf numFmtId="10" fontId="86" fillId="0" borderId="1" xfId="0" applyNumberFormat="1" applyFont="1" applyBorder="1" applyAlignment="1">
      <alignment horizontal="center" vertical="center" wrapText="1"/>
    </xf>
    <xf numFmtId="10" fontId="17" fillId="0" borderId="1" xfId="3" applyNumberFormat="1" applyFont="1" applyFill="1" applyBorder="1" applyAlignment="1">
      <alignment horizontal="center" vertical="center"/>
    </xf>
    <xf numFmtId="0" fontId="87" fillId="0" borderId="0" xfId="5" applyFont="1" applyAlignment="1">
      <alignment vertical="center"/>
    </xf>
    <xf numFmtId="0" fontId="30" fillId="0" borderId="1" xfId="5" applyFont="1" applyBorder="1" applyAlignment="1">
      <alignment horizontal="left" vertical="center" indent="1"/>
    </xf>
    <xf numFmtId="10" fontId="30" fillId="0" borderId="1" xfId="5" applyNumberFormat="1" applyFont="1" applyBorder="1" applyAlignment="1">
      <alignment horizontal="center" vertical="center"/>
    </xf>
    <xf numFmtId="10" fontId="30" fillId="0" borderId="1" xfId="6" applyNumberFormat="1" applyFont="1" applyBorder="1" applyAlignment="1">
      <alignment horizontal="center" vertical="center"/>
    </xf>
    <xf numFmtId="10" fontId="88" fillId="14" borderId="1" xfId="5" applyNumberFormat="1" applyFont="1" applyFill="1" applyBorder="1" applyAlignment="1">
      <alignment horizontal="center" vertical="center"/>
    </xf>
    <xf numFmtId="0" fontId="51" fillId="0" borderId="27" xfId="0" quotePrefix="1" applyFont="1" applyBorder="1" applyAlignment="1">
      <alignment vertical="top" wrapText="1"/>
    </xf>
    <xf numFmtId="0" fontId="30" fillId="0" borderId="1" xfId="0" applyFont="1" applyBorder="1" applyAlignment="1">
      <alignment vertical="center" wrapText="1"/>
    </xf>
    <xf numFmtId="0" fontId="91" fillId="0" borderId="0" xfId="0" applyFont="1"/>
    <xf numFmtId="0" fontId="33" fillId="0" borderId="30" xfId="5" applyFont="1" applyBorder="1" applyAlignment="1">
      <alignment horizontal="center" vertical="center" wrapText="1"/>
    </xf>
    <xf numFmtId="0" fontId="55" fillId="0" borderId="0" xfId="0" applyFont="1"/>
    <xf numFmtId="0" fontId="2" fillId="0" borderId="3" xfId="0" applyFont="1" applyBorder="1"/>
    <xf numFmtId="0" fontId="2" fillId="3" borderId="9" xfId="0" applyFont="1" applyFill="1" applyBorder="1" applyAlignment="1">
      <alignment horizontal="left" vertical="center" wrapText="1" indent="1"/>
    </xf>
    <xf numFmtId="0" fontId="2" fillId="0" borderId="2" xfId="0" applyFont="1" applyBorder="1" applyAlignment="1">
      <alignment horizontal="left" vertical="center" wrapText="1" indent="1"/>
    </xf>
    <xf numFmtId="0" fontId="2" fillId="0" borderId="14" xfId="0" applyFont="1" applyBorder="1" applyAlignment="1">
      <alignment horizontal="left" vertical="center" wrapText="1" indent="1"/>
    </xf>
    <xf numFmtId="0" fontId="1" fillId="0" borderId="3" xfId="0" applyFont="1" applyBorder="1"/>
    <xf numFmtId="0" fontId="1" fillId="0" borderId="7" xfId="0" applyFont="1" applyBorder="1"/>
    <xf numFmtId="0" fontId="60" fillId="0" borderId="0" xfId="0" applyFont="1" applyAlignment="1">
      <alignment horizontal="center" vertical="center" wrapText="1"/>
    </xf>
    <xf numFmtId="0" fontId="70" fillId="0" borderId="0" xfId="0" applyFont="1" applyAlignment="1">
      <alignment horizontal="center" vertical="center" wrapText="1"/>
    </xf>
    <xf numFmtId="0" fontId="11" fillId="0" borderId="0" xfId="0" applyFont="1" applyAlignment="1">
      <alignment horizontal="center" vertical="center" wrapText="1"/>
    </xf>
    <xf numFmtId="0" fontId="19" fillId="0" borderId="0" xfId="0" applyFont="1" applyAlignment="1">
      <alignment horizontal="center" vertical="center" wrapText="1"/>
    </xf>
    <xf numFmtId="0" fontId="46" fillId="0" borderId="0" xfId="0" applyFont="1" applyAlignment="1">
      <alignment horizontal="center" vertical="center" wrapText="1"/>
    </xf>
    <xf numFmtId="0" fontId="75" fillId="0" borderId="0" xfId="0" applyFont="1" applyAlignment="1">
      <alignment horizontal="left" vertical="center" wrapText="1"/>
    </xf>
    <xf numFmtId="0" fontId="64" fillId="0" borderId="0" xfId="0" applyFont="1" applyAlignment="1">
      <alignment horizontal="left" vertical="center" wrapText="1"/>
    </xf>
    <xf numFmtId="0" fontId="74" fillId="0" borderId="0" xfId="0" applyFont="1" applyAlignment="1">
      <alignment horizontal="center" vertical="center"/>
    </xf>
    <xf numFmtId="0" fontId="56" fillId="0" borderId="0" xfId="0" applyFont="1" applyAlignment="1">
      <alignment horizontal="center" vertical="center"/>
    </xf>
    <xf numFmtId="0" fontId="25" fillId="0" borderId="0" xfId="0" applyFont="1" applyAlignment="1">
      <alignment horizontal="left" vertical="center" wrapText="1"/>
    </xf>
    <xf numFmtId="0" fontId="6" fillId="0" borderId="0" xfId="1" applyAlignment="1" applyProtection="1">
      <alignment horizontal="left" vertical="center" wrapText="1"/>
    </xf>
    <xf numFmtId="0" fontId="6" fillId="0" borderId="0" xfId="1" applyFill="1" applyAlignment="1" applyProtection="1">
      <alignment horizontal="left" vertical="center" wrapText="1"/>
    </xf>
    <xf numFmtId="0" fontId="27" fillId="0" borderId="0" xfId="0" applyFont="1" applyAlignment="1">
      <alignment horizontal="left" vertical="center"/>
    </xf>
    <xf numFmtId="0" fontId="42" fillId="0" borderId="0" xfId="1" applyFont="1" applyAlignment="1" applyProtection="1">
      <alignment horizontal="left" vertical="center" wrapText="1"/>
    </xf>
    <xf numFmtId="0" fontId="43" fillId="0" borderId="0" xfId="0" applyFont="1"/>
    <xf numFmtId="0" fontId="77" fillId="0" borderId="0" xfId="0" applyFont="1" applyAlignment="1">
      <alignment horizontal="left" vertical="center"/>
    </xf>
    <xf numFmtId="0" fontId="24" fillId="0" borderId="0" xfId="2" applyFont="1" applyAlignment="1">
      <alignment horizontal="center"/>
    </xf>
    <xf numFmtId="0" fontId="13" fillId="0" borderId="0" xfId="0" applyFont="1" applyAlignment="1">
      <alignment horizontal="center" vertical="center" wrapText="1"/>
    </xf>
    <xf numFmtId="0" fontId="67" fillId="0" borderId="0" xfId="0" applyFont="1" applyAlignment="1">
      <alignment horizontal="center" vertical="center" wrapText="1"/>
    </xf>
    <xf numFmtId="0" fontId="80" fillId="0" borderId="0" xfId="0" applyFont="1" applyAlignment="1">
      <alignment horizontal="center" vertical="center" wrapText="1"/>
    </xf>
    <xf numFmtId="0" fontId="66" fillId="0" borderId="0" xfId="0" applyFont="1" applyAlignment="1">
      <alignment horizontal="center" vertical="center" wrapText="1"/>
    </xf>
    <xf numFmtId="0" fontId="17" fillId="0" borderId="0" xfId="0" applyFont="1" applyAlignment="1">
      <alignment horizontal="left" wrapText="1"/>
    </xf>
    <xf numFmtId="0" fontId="17" fillId="0" borderId="0" xfId="0" applyFont="1" applyAlignment="1">
      <alignment horizontal="left" wrapText="1" indent="1"/>
    </xf>
    <xf numFmtId="0" fontId="30" fillId="0" borderId="12" xfId="0" applyFont="1" applyBorder="1" applyAlignment="1">
      <alignment horizontal="left" vertical="center"/>
    </xf>
    <xf numFmtId="0" fontId="30" fillId="0" borderId="7" xfId="0" applyFont="1" applyBorder="1" applyAlignment="1">
      <alignment horizontal="left" vertical="center"/>
    </xf>
    <xf numFmtId="0" fontId="30" fillId="0" borderId="13" xfId="0" applyFont="1" applyBorder="1" applyAlignment="1">
      <alignment horizontal="left" vertical="center"/>
    </xf>
    <xf numFmtId="0" fontId="15" fillId="2" borderId="2"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9" xfId="0" applyFont="1" applyFill="1" applyBorder="1" applyAlignment="1">
      <alignment horizontal="center" vertical="center"/>
    </xf>
    <xf numFmtId="0" fontId="82" fillId="0" borderId="0" xfId="0" applyFont="1" applyAlignment="1">
      <alignment horizontal="center" vertical="center" wrapText="1"/>
    </xf>
    <xf numFmtId="0" fontId="68" fillId="0" borderId="0" xfId="0" applyFont="1" applyAlignment="1">
      <alignment horizontal="center" vertical="center" wrapText="1"/>
    </xf>
    <xf numFmtId="0" fontId="36" fillId="0" borderId="0" xfId="0" applyFont="1" applyAlignment="1">
      <alignment horizontal="center" vertical="center" wrapText="1"/>
    </xf>
    <xf numFmtId="0" fontId="24" fillId="0" borderId="0" xfId="0" applyFont="1" applyAlignment="1">
      <alignment horizontal="center" vertical="center"/>
    </xf>
    <xf numFmtId="9" fontId="30" fillId="5" borderId="2" xfId="0" applyNumberFormat="1" applyFont="1" applyFill="1" applyBorder="1" applyAlignment="1">
      <alignment horizontal="center" vertical="center" wrapText="1"/>
    </xf>
    <xf numFmtId="0" fontId="30" fillId="5" borderId="6"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30" fillId="5" borderId="2" xfId="0" applyFont="1" applyFill="1" applyBorder="1" applyAlignment="1">
      <alignment horizontal="center" vertical="center" wrapText="1"/>
    </xf>
    <xf numFmtId="10" fontId="33" fillId="5" borderId="2" xfId="0" applyNumberFormat="1" applyFont="1" applyFill="1" applyBorder="1" applyAlignment="1">
      <alignment horizontal="center" vertical="center" wrapText="1"/>
    </xf>
    <xf numFmtId="0" fontId="33" fillId="5" borderId="6" xfId="0" applyFont="1" applyFill="1" applyBorder="1" applyAlignment="1">
      <alignment horizontal="center" vertical="center" wrapText="1"/>
    </xf>
    <xf numFmtId="0" fontId="33" fillId="5" borderId="8" xfId="0" applyFont="1" applyFill="1" applyBorder="1" applyAlignment="1">
      <alignment horizontal="center" vertical="center" wrapText="1"/>
    </xf>
    <xf numFmtId="10" fontId="39" fillId="5" borderId="14" xfId="0" applyNumberFormat="1" applyFont="1" applyFill="1" applyBorder="1" applyAlignment="1">
      <alignment horizontal="center" vertical="center" wrapText="1"/>
    </xf>
    <xf numFmtId="10" fontId="39" fillId="5" borderId="9" xfId="0" applyNumberFormat="1" applyFont="1" applyFill="1" applyBorder="1" applyAlignment="1">
      <alignment horizontal="center" vertical="center" wrapText="1"/>
    </xf>
    <xf numFmtId="10" fontId="39" fillId="5" borderId="4" xfId="0" applyNumberFormat="1" applyFont="1" applyFill="1" applyBorder="1" applyAlignment="1">
      <alignment horizontal="center" vertical="center" wrapText="1"/>
    </xf>
    <xf numFmtId="10" fontId="39" fillId="5" borderId="5" xfId="0" applyNumberFormat="1" applyFont="1" applyFill="1" applyBorder="1" applyAlignment="1">
      <alignment horizontal="center" vertical="center" wrapText="1"/>
    </xf>
    <xf numFmtId="10" fontId="39" fillId="5" borderId="15" xfId="0" applyNumberFormat="1" applyFont="1" applyFill="1" applyBorder="1" applyAlignment="1">
      <alignment horizontal="center" vertical="center" wrapText="1"/>
    </xf>
    <xf numFmtId="10" fontId="39" fillId="5" borderId="16" xfId="0" applyNumberFormat="1" applyFont="1" applyFill="1" applyBorder="1" applyAlignment="1">
      <alignment horizontal="center" vertical="center" wrapText="1"/>
    </xf>
    <xf numFmtId="0" fontId="28" fillId="0" borderId="0" xfId="0" applyFont="1" applyAlignment="1">
      <alignment horizontal="center" vertical="center"/>
    </xf>
    <xf numFmtId="0" fontId="28" fillId="0" borderId="3" xfId="0" applyFont="1" applyBorder="1" applyAlignment="1">
      <alignment horizontal="center" vertical="center"/>
    </xf>
    <xf numFmtId="10" fontId="33" fillId="5" borderId="1" xfId="0" applyNumberFormat="1" applyFont="1" applyFill="1" applyBorder="1" applyAlignment="1">
      <alignment horizontal="center" vertical="center" wrapText="1"/>
    </xf>
    <xf numFmtId="0" fontId="33" fillId="5" borderId="1" xfId="0" applyFont="1" applyFill="1" applyBorder="1" applyAlignment="1">
      <alignment horizontal="center" vertical="center" wrapText="1"/>
    </xf>
    <xf numFmtId="0" fontId="38" fillId="0" borderId="0" xfId="0" applyFont="1" applyAlignment="1">
      <alignment horizontal="center" vertical="center" textRotation="90"/>
    </xf>
    <xf numFmtId="0" fontId="29" fillId="0" borderId="0" xfId="0" applyFont="1" applyAlignment="1">
      <alignment horizontal="center" vertical="center"/>
    </xf>
    <xf numFmtId="0" fontId="30" fillId="5" borderId="1" xfId="0" applyFont="1" applyFill="1" applyBorder="1" applyAlignment="1">
      <alignment horizontal="center" vertical="center" wrapText="1"/>
    </xf>
    <xf numFmtId="10" fontId="30" fillId="5" borderId="1" xfId="0" applyNumberFormat="1" applyFont="1" applyFill="1" applyBorder="1" applyAlignment="1">
      <alignment horizontal="center" vertical="center" wrapText="1"/>
    </xf>
    <xf numFmtId="0" fontId="30" fillId="5" borderId="1" xfId="0" applyFont="1" applyFill="1" applyBorder="1" applyAlignment="1">
      <alignment horizontal="left" vertical="center" wrapText="1" indent="1"/>
    </xf>
    <xf numFmtId="0" fontId="30" fillId="5" borderId="8" xfId="0" applyFont="1" applyFill="1" applyBorder="1" applyAlignment="1">
      <alignment horizontal="left" vertical="center" wrapText="1" indent="1"/>
    </xf>
    <xf numFmtId="0" fontId="24" fillId="0" borderId="0" xfId="5" applyFont="1" applyAlignment="1">
      <alignment horizontal="center" vertical="center"/>
    </xf>
    <xf numFmtId="0" fontId="30" fillId="0" borderId="12" xfId="5" applyFont="1" applyBorder="1" applyAlignment="1">
      <alignment horizontal="left" vertical="center" wrapText="1" indent="1"/>
    </xf>
    <xf numFmtId="0" fontId="30" fillId="0" borderId="7" xfId="5" applyFont="1" applyBorder="1" applyAlignment="1">
      <alignment horizontal="left" vertical="center" wrapText="1" indent="1"/>
    </xf>
    <xf numFmtId="0" fontId="30" fillId="0" borderId="13" xfId="5" applyFont="1" applyBorder="1" applyAlignment="1">
      <alignment horizontal="left" vertical="center" wrapText="1" indent="1"/>
    </xf>
    <xf numFmtId="49" fontId="17" fillId="0" borderId="0" xfId="5" applyNumberFormat="1" applyFont="1" applyAlignment="1">
      <alignment horizontal="left" vertical="center" wrapText="1" indent="1"/>
    </xf>
    <xf numFmtId="0" fontId="30" fillId="0" borderId="1" xfId="5" applyFont="1" applyBorder="1" applyAlignment="1">
      <alignment horizontal="left" vertical="center" wrapText="1" indent="1"/>
    </xf>
    <xf numFmtId="0" fontId="30" fillId="5" borderId="12" xfId="0" applyFont="1" applyFill="1" applyBorder="1" applyAlignment="1">
      <alignment horizontal="left" vertical="center" wrapText="1" indent="1"/>
    </xf>
    <xf numFmtId="0" fontId="30" fillId="5" borderId="7" xfId="0" applyFont="1" applyFill="1" applyBorder="1" applyAlignment="1">
      <alignment horizontal="left" vertical="center" wrapText="1" indent="1"/>
    </xf>
    <xf numFmtId="0" fontId="30" fillId="5" borderId="13" xfId="0" applyFont="1" applyFill="1" applyBorder="1" applyAlignment="1">
      <alignment horizontal="left" vertical="center" wrapText="1" indent="1"/>
    </xf>
    <xf numFmtId="49" fontId="89" fillId="0" borderId="0" xfId="0" applyNumberFormat="1" applyFont="1" applyAlignment="1">
      <alignment horizontal="left" vertical="center" wrapText="1"/>
    </xf>
    <xf numFmtId="49" fontId="17" fillId="0" borderId="0" xfId="0" applyNumberFormat="1" applyFont="1" applyAlignment="1">
      <alignment horizontal="left" vertical="center" wrapText="1"/>
    </xf>
    <xf numFmtId="49" fontId="47" fillId="0" borderId="0" xfId="0" applyNumberFormat="1" applyFont="1" applyAlignment="1">
      <alignment horizontal="left" vertical="center" wrapText="1"/>
    </xf>
    <xf numFmtId="0" fontId="16" fillId="0" borderId="0" xfId="0" applyFont="1" applyAlignment="1">
      <alignment horizontal="center" vertical="center" wrapText="1"/>
    </xf>
    <xf numFmtId="0" fontId="62" fillId="0" borderId="0" xfId="0" applyFont="1" applyAlignment="1">
      <alignment horizontal="center" vertical="center" wrapText="1"/>
    </xf>
    <xf numFmtId="0" fontId="30" fillId="14" borderId="12" xfId="5" applyFont="1" applyFill="1" applyBorder="1" applyAlignment="1">
      <alignment horizontal="center" vertical="center"/>
    </xf>
    <xf numFmtId="0" fontId="30" fillId="14" borderId="7" xfId="5" applyFont="1" applyFill="1" applyBorder="1" applyAlignment="1">
      <alignment horizontal="center" vertical="center"/>
    </xf>
    <xf numFmtId="0" fontId="30" fillId="14" borderId="13" xfId="5" applyFont="1" applyFill="1" applyBorder="1" applyAlignment="1">
      <alignment horizontal="center" vertical="center"/>
    </xf>
    <xf numFmtId="165" fontId="92" fillId="14" borderId="14" xfId="5" applyNumberFormat="1" applyFont="1" applyFill="1" applyBorder="1" applyAlignment="1">
      <alignment horizontal="center" vertical="center" wrapText="1"/>
    </xf>
    <xf numFmtId="165" fontId="30" fillId="14" borderId="10" xfId="5" applyNumberFormat="1" applyFont="1" applyFill="1" applyBorder="1" applyAlignment="1">
      <alignment horizontal="center" vertical="center" wrapText="1"/>
    </xf>
    <xf numFmtId="165" fontId="30" fillId="14" borderId="9" xfId="5" applyNumberFormat="1" applyFont="1" applyFill="1" applyBorder="1" applyAlignment="1">
      <alignment horizontal="center" vertical="center" wrapText="1"/>
    </xf>
    <xf numFmtId="165" fontId="30" fillId="14" borderId="15" xfId="5" applyNumberFormat="1" applyFont="1" applyFill="1" applyBorder="1" applyAlignment="1">
      <alignment horizontal="center" vertical="center" wrapText="1"/>
    </xf>
    <xf numFmtId="165" fontId="30" fillId="14" borderId="3" xfId="5" applyNumberFormat="1" applyFont="1" applyFill="1" applyBorder="1" applyAlignment="1">
      <alignment horizontal="center" vertical="center" wrapText="1"/>
    </xf>
    <xf numFmtId="165" fontId="30" fillId="14" borderId="16" xfId="5" applyNumberFormat="1" applyFont="1" applyFill="1" applyBorder="1" applyAlignment="1">
      <alignment horizontal="center" vertical="center" wrapText="1"/>
    </xf>
    <xf numFmtId="0" fontId="30" fillId="0" borderId="1" xfId="5" applyFont="1" applyBorder="1" applyAlignment="1">
      <alignment horizontal="left" vertical="center" indent="1"/>
    </xf>
    <xf numFmtId="10" fontId="30" fillId="14" borderId="14" xfId="5" applyNumberFormat="1" applyFont="1" applyFill="1" applyBorder="1" applyAlignment="1">
      <alignment horizontal="center" vertical="center"/>
    </xf>
    <xf numFmtId="10" fontId="30" fillId="14" borderId="10" xfId="5" applyNumberFormat="1" applyFont="1" applyFill="1" applyBorder="1" applyAlignment="1">
      <alignment horizontal="center" vertical="center"/>
    </xf>
    <xf numFmtId="10" fontId="30" fillId="14" borderId="9" xfId="5" applyNumberFormat="1" applyFont="1" applyFill="1" applyBorder="1" applyAlignment="1">
      <alignment horizontal="center" vertical="center"/>
    </xf>
    <xf numFmtId="10" fontId="30" fillId="14" borderId="15" xfId="5" applyNumberFormat="1" applyFont="1" applyFill="1" applyBorder="1" applyAlignment="1">
      <alignment horizontal="center" vertical="center"/>
    </xf>
    <xf numFmtId="10" fontId="30" fillId="14" borderId="3" xfId="5" applyNumberFormat="1" applyFont="1" applyFill="1" applyBorder="1" applyAlignment="1">
      <alignment horizontal="center" vertical="center"/>
    </xf>
    <xf numFmtId="10" fontId="30" fillId="14" borderId="16" xfId="5" applyNumberFormat="1" applyFont="1" applyFill="1" applyBorder="1" applyAlignment="1">
      <alignment horizontal="center" vertical="center"/>
    </xf>
    <xf numFmtId="0" fontId="37" fillId="2" borderId="14" xfId="5" applyFont="1" applyFill="1" applyBorder="1" applyAlignment="1">
      <alignment horizontal="center" vertical="center" wrapText="1"/>
    </xf>
    <xf numFmtId="0" fontId="37" fillId="2" borderId="10" xfId="5" applyFont="1" applyFill="1" applyBorder="1" applyAlignment="1">
      <alignment horizontal="center" vertical="center" wrapText="1"/>
    </xf>
    <xf numFmtId="0" fontId="37" fillId="2" borderId="9" xfId="5" applyFont="1" applyFill="1" applyBorder="1" applyAlignment="1">
      <alignment horizontal="center" vertical="center" wrapText="1"/>
    </xf>
    <xf numFmtId="0" fontId="41" fillId="4" borderId="12" xfId="5" applyFont="1" applyFill="1" applyBorder="1" applyAlignment="1">
      <alignment horizontal="center" vertical="center" wrapText="1"/>
    </xf>
    <xf numFmtId="0" fontId="41" fillId="4" borderId="7" xfId="5" applyFont="1" applyFill="1" applyBorder="1" applyAlignment="1">
      <alignment horizontal="center" vertical="center" wrapText="1"/>
    </xf>
    <xf numFmtId="0" fontId="41" fillId="4" borderId="13" xfId="5" applyFont="1" applyFill="1" applyBorder="1" applyAlignment="1">
      <alignment horizontal="center" vertical="center" wrapText="1"/>
    </xf>
    <xf numFmtId="0" fontId="94" fillId="0" borderId="0" xfId="0" applyFont="1" applyAlignment="1">
      <alignment horizontal="left" wrapText="1"/>
    </xf>
    <xf numFmtId="0" fontId="47" fillId="0" borderId="0" xfId="0" applyFont="1" applyAlignment="1">
      <alignment horizontal="left" wrapText="1"/>
    </xf>
    <xf numFmtId="167" fontId="17" fillId="0" borderId="12" xfId="5" applyNumberFormat="1" applyFont="1" applyBorder="1" applyAlignment="1">
      <alignment horizontal="center" vertical="center" wrapText="1"/>
    </xf>
    <xf numFmtId="167" fontId="17" fillId="0" borderId="7" xfId="5" applyNumberFormat="1" applyFont="1" applyBorder="1" applyAlignment="1">
      <alignment horizontal="center" vertical="center" wrapText="1"/>
    </xf>
    <xf numFmtId="167" fontId="17" fillId="0" borderId="13" xfId="5" applyNumberFormat="1" applyFont="1" applyBorder="1" applyAlignment="1">
      <alignment horizontal="center" vertical="center" wrapText="1"/>
    </xf>
    <xf numFmtId="0" fontId="24" fillId="0" borderId="0" xfId="5" applyFont="1" applyAlignment="1">
      <alignment horizontal="center"/>
    </xf>
    <xf numFmtId="0" fontId="37" fillId="2" borderId="12" xfId="5" applyFont="1" applyFill="1" applyBorder="1" applyAlignment="1">
      <alignment horizontal="center" vertical="center" wrapText="1"/>
    </xf>
    <xf numFmtId="0" fontId="37" fillId="2" borderId="7" xfId="5" applyFont="1" applyFill="1" applyBorder="1" applyAlignment="1">
      <alignment horizontal="center" vertical="center" wrapText="1"/>
    </xf>
    <xf numFmtId="0" fontId="37" fillId="2" borderId="13" xfId="5" applyFont="1" applyFill="1" applyBorder="1" applyAlignment="1">
      <alignment horizontal="center" vertical="center" wrapText="1"/>
    </xf>
    <xf numFmtId="0" fontId="17" fillId="0" borderId="10" xfId="5" applyFont="1" applyBorder="1" applyAlignment="1">
      <alignment horizontal="left" wrapText="1" indent="1"/>
    </xf>
    <xf numFmtId="0" fontId="17" fillId="0" borderId="0" xfId="5" applyFont="1" applyAlignment="1">
      <alignment horizontal="center"/>
    </xf>
    <xf numFmtId="0" fontId="13" fillId="11" borderId="22" xfId="0" applyFont="1" applyFill="1" applyBorder="1" applyAlignment="1">
      <alignment horizontal="center" vertical="center"/>
    </xf>
    <xf numFmtId="0" fontId="13" fillId="11" borderId="25" xfId="0" applyFont="1" applyFill="1" applyBorder="1" applyAlignment="1">
      <alignment horizontal="center" vertical="center"/>
    </xf>
    <xf numFmtId="0" fontId="13" fillId="11" borderId="20" xfId="0" applyFont="1" applyFill="1" applyBorder="1" applyAlignment="1">
      <alignment horizontal="center" vertical="center"/>
    </xf>
    <xf numFmtId="2" fontId="13" fillId="12" borderId="24" xfId="0" applyNumberFormat="1" applyFont="1" applyFill="1" applyBorder="1" applyAlignment="1">
      <alignment horizontal="center" vertical="center" textRotation="90" wrapText="1"/>
    </xf>
    <xf numFmtId="2" fontId="13" fillId="12" borderId="23" xfId="0" applyNumberFormat="1" applyFont="1" applyFill="1" applyBorder="1" applyAlignment="1">
      <alignment horizontal="center" vertical="center" textRotation="90" wrapText="1"/>
    </xf>
  </cellXfs>
  <cellStyles count="13">
    <cellStyle name="Currency 2" xfId="10" xr:uid="{00000000-0005-0000-0000-000000000000}"/>
    <cellStyle name="Hyperlink" xfId="1" builtinId="8"/>
    <cellStyle name="Hyperlink 2" xfId="9" xr:uid="{00000000-0005-0000-0000-000001000000}"/>
    <cellStyle name="Normal" xfId="0" builtinId="0"/>
    <cellStyle name="Normal 2" xfId="2" xr:uid="{00000000-0005-0000-0000-000004000000}"/>
    <cellStyle name="Normal 2 2" xfId="5" xr:uid="{00000000-0005-0000-0000-000005000000}"/>
    <cellStyle name="Normal 3" xfId="7" xr:uid="{00000000-0005-0000-0000-000006000000}"/>
    <cellStyle name="Normal 7" xfId="11" xr:uid="{00000000-0005-0000-0000-000007000000}"/>
    <cellStyle name="Percent" xfId="3" builtinId="5"/>
    <cellStyle name="Percent 2" xfId="4" xr:uid="{00000000-0005-0000-0000-000008000000}"/>
    <cellStyle name="Percent 2 2" xfId="6" xr:uid="{00000000-0005-0000-0000-000009000000}"/>
    <cellStyle name="Percent 3" xfId="8" xr:uid="{00000000-0005-0000-0000-00000A000000}"/>
    <cellStyle name="Pourcentage 5" xfId="12" xr:uid="{00000000-0005-0000-0000-00000C000000}"/>
  </cellStyles>
  <dxfs count="0"/>
  <tableStyles count="0" defaultTableStyle="TableStyleMedium9" defaultPivotStyle="PivotStyleLight16"/>
  <colors>
    <mruColors>
      <color rgb="FF415563"/>
      <color rgb="FFE352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3111500</xdr:colOff>
      <xdr:row>0</xdr:row>
      <xdr:rowOff>95251</xdr:rowOff>
    </xdr:from>
    <xdr:to>
      <xdr:col>5</xdr:col>
      <xdr:colOff>419490</xdr:colOff>
      <xdr:row>3</xdr:row>
      <xdr:rowOff>20003</xdr:rowOff>
    </xdr:to>
    <xdr:pic>
      <xdr:nvPicPr>
        <xdr:cNvPr id="6" name="Picture 5" descr="FP Canada Standards Council Logo">
          <a:extLst>
            <a:ext uri="{FF2B5EF4-FFF2-40B4-BE49-F238E27FC236}">
              <a16:creationId xmlns:a16="http://schemas.microsoft.com/office/drawing/2014/main" id="{4BE75463-9C76-4E54-8C46-5D46490209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1063" y="95251"/>
          <a:ext cx="3059430" cy="1043940"/>
        </a:xfrm>
        <a:prstGeom prst="rect">
          <a:avLst/>
        </a:prstGeom>
        <a:noFill/>
        <a:ln>
          <a:noFill/>
        </a:ln>
      </xdr:spPr>
    </xdr:pic>
    <xdr:clientData/>
  </xdr:twoCellAnchor>
  <xdr:twoCellAnchor editAs="oneCell">
    <xdr:from>
      <xdr:col>1</xdr:col>
      <xdr:colOff>237404</xdr:colOff>
      <xdr:row>1</xdr:row>
      <xdr:rowOff>80819</xdr:rowOff>
    </xdr:from>
    <xdr:to>
      <xdr:col>1</xdr:col>
      <xdr:colOff>2218170</xdr:colOff>
      <xdr:row>2</xdr:row>
      <xdr:rowOff>610754</xdr:rowOff>
    </xdr:to>
    <xdr:pic>
      <xdr:nvPicPr>
        <xdr:cNvPr id="2" name="Image 4">
          <a:extLst>
            <a:ext uri="{FF2B5EF4-FFF2-40B4-BE49-F238E27FC236}">
              <a16:creationId xmlns:a16="http://schemas.microsoft.com/office/drawing/2014/main" id="{1E2017CF-1025-441F-ABCD-7876E87E0F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4904" y="242455"/>
          <a:ext cx="1980766" cy="691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2</xdr:col>
      <xdr:colOff>304800</xdr:colOff>
      <xdr:row>3</xdr:row>
      <xdr:rowOff>304800</xdr:rowOff>
    </xdr:to>
    <xdr:sp macro="" textlink="">
      <xdr:nvSpPr>
        <xdr:cNvPr id="1025" name="AutoShape 1" descr="https://attachments.office.net/owa/SPriest@fpcanada.ca/service.svc/s/GetAttachmentThumbnail?id=AAMkADVlMzVmZTI2LWU3NWEtNGYyMS05MTE4LTdiNjEzZGVkMTM4NgBGAAAAAADLKOdyRPd8QZ%2F3WyzOQ5M6BwCS2vLduNULSp358rGc9lJ8AAAAACQ5AADWkHZ7dwtBQahxQYu0435rAAC9WnTPAAABEgAQAMVX3wjTgbRKi%2B0GBTMpZ3w%3D&amp;thumbnailType=2&amp;owa=outlook.office.com&amp;scriptVer=2020012003.11&amp;X-OWA-CANARY=6TU4-pEBxE2HYk8kziZS4PB_WIBjo9cYexQ4cpMN6JmGR2AwrhCYJ_0s3k0Em4T0SkiQx2HISwc.&amp;token=eyJhbGciOiJSUzI1NiIsImtpZCI6IjU2MzU4ODUyMzRCOTI1MkRERTAwNTc2NkQ5RDlGMjc2NTY1RjYzRTIiLCJ4NXQiOiJWaldJVWpTNUpTM2VBRmRtMmRueWRsWmZZLUkiLCJ0eXAiOiJKV1QifQ.eyJvcmlnaW4iOiJodHRwczovL291dGxvb2sub2ZmaWNlLmNvbSIsInZlciI6IkV4Y2hhbmdlLkNhbGxiYWNrLlYxIiwiYXBwY3R4c2VuZGVyIjoiT3dhRG93bmxvYWRAYTA2MDRkZTUtZTA4Yy00Njg0LThiNjMtYmUyMTEzODk1OWY4IiwiaXNzcmluZyI6IldXIiwiYXBwY3R4Ijoie1wibXNleGNocHJvdFwiOlwib3dhXCIsXCJwcmltYXJ5c2lkXCI6XCJTLTEtNS0yMS0yNTE2Mjg4NzQtMjkwMjk2NTA2MC0xNTg5NzE5MzkzLTY2MzA4MzdcIixcInB1aWRcIjpcIjExNTM3NjU5MzIxODgyODI4MDBcIixcIm9pZFwiOlwiYjZjZjVjN2UtY2Y3Yi00ZmZhLTk4MGQtYTBiN2I5NzM2OTY4XCIsXCJzY29wZVwiOlwiT3dhRG93bmxvYWRcIn0iLCJuYmYiOjE1ODAxNTQ5OTIsImV4cCI6MTU4MDE1NTU5MiwiaXNzIjoiMDAwMDAwMDItMDAwMC0wZmYxLWNlMDAtMDAwMDAwMDAwMDAwQGEwNjA0ZGU1LWUwOGMtNDY4NC04YjYzLWJlMjExMzg5NTlmOCIsImF1ZCI6IjAwMDAwMDAyLTAwMDAtMGZmMS1jZTAwLTAwMDAwMDAwMDAwMC9hdHRhY2htZW50cy5vZmZpY2UubmV0QGEwNjA0ZGU1LWUwOGMtNDY4NC04YjYzLWJlMjExMzg5NTlmOCJ9.jtpdeofmXUAz-X9VyVIgJrmC2DyiZHafOGFwXTbDsF4SWGDaRgw40YsQx6uKPWZdun20j0IUyKC4uJWF0wM7R9VRsuG-xqeLo8tTR8Yi0IBGLhdI9zijwus7PAM2mrwAR3qSpNr4NDCYL1TJOcYQ8PGGkbp9redfKp8CyfVjTJf_7cMfLm6lLeTW-2TkXpt0tEfSYIPXSgSrIyoLlX0OW1osUCmfuMuTeHToEloal3dFqMM8pLmADHyeKNpvGmhWRyoZin0XzMQYvLPMHOzKkww1FT1nT4R2T-cSAdcY5P1bWgP8YDnEvN3KC7spjHpViYTrO76HNSdoqo5wD2mSuA&amp;animation=true">
          <a:extLst>
            <a:ext uri="{FF2B5EF4-FFF2-40B4-BE49-F238E27FC236}">
              <a16:creationId xmlns:a16="http://schemas.microsoft.com/office/drawing/2014/main" id="{00000000-0008-0000-0200-000001040000}"/>
            </a:ext>
          </a:extLst>
        </xdr:cNvPr>
        <xdr:cNvSpPr>
          <a:spLocks noChangeAspect="1" noChangeArrowheads="1"/>
        </xdr:cNvSpPr>
      </xdr:nvSpPr>
      <xdr:spPr bwMode="auto">
        <a:xfrm>
          <a:off x="3838575" y="1104900"/>
          <a:ext cx="304800" cy="304800"/>
        </a:xfrm>
        <a:prstGeom prst="rect">
          <a:avLst/>
        </a:prstGeom>
        <a:noFill/>
      </xdr:spPr>
    </xdr:sp>
    <xdr:clientData/>
  </xdr:twoCellAnchor>
  <xdr:twoCellAnchor editAs="oneCell">
    <xdr:from>
      <xdr:col>2</xdr:col>
      <xdr:colOff>66675</xdr:colOff>
      <xdr:row>3</xdr:row>
      <xdr:rowOff>28574</xdr:rowOff>
    </xdr:from>
    <xdr:to>
      <xdr:col>5</xdr:col>
      <xdr:colOff>558800</xdr:colOff>
      <xdr:row>3</xdr:row>
      <xdr:rowOff>781049</xdr:rowOff>
    </xdr:to>
    <xdr:sp macro="" textlink="">
      <xdr:nvSpPr>
        <xdr:cNvPr id="1026" name="AutoShape 2" descr="https://attachments.office.net/owa/SPriest@fpcanada.ca/service.svc/s/GetAttachmentThumbnail?id=AAMkADVlMzVmZTI2LWU3NWEtNGYyMS05MTE4LTdiNjEzZGVkMTM4NgBGAAAAAADLKOdyRPd8QZ%2F3WyzOQ5M6BwCS2vLduNULSp358rGc9lJ8AAAAACQ5AADWkHZ7dwtBQahxQYu0435rAAC9WnTPAAABEgAQAMVX3wjTgbRKi%2B0GBTMpZ3w%3D&amp;thumbnailType=2&amp;owa=outlook.office.com&amp;scriptVer=2020012003.11&amp;X-OWA-CANARY=_4qSAI-87EK7gHm3sdTJAuDuzLhjo9cYGPYpiPlopjK5oThNgULiHE5l8FxxaxUnWM0NLoI13tk.&amp;token=eyJhbGciOiJSUzI1NiIsImtpZCI6IjU2MzU4ODUyMzRCOTI1MkRERTAwNTc2NkQ5RDlGMjc2NTY1RjYzRTIiLCJ4NXQiOiJWaldJVWpTNUpTM2VBRmRtMmRueWRsWmZZLUkiLCJ0eXAiOiJKV1QifQ.eyJvcmlnaW4iOiJodHRwczovL291dGxvb2sub2ZmaWNlLmNvbSIsInZlciI6IkV4Y2hhbmdlLkNhbGxiYWNrLlYxIiwiYXBwY3R4c2VuZGVyIjoiT3dhRG93bmxvYWRAYTA2MDRkZTUtZTA4Yy00Njg0LThiNjMtYmUyMTEzODk1OWY4IiwiaXNzcmluZyI6IldXIiwiYXBwY3R4Ijoie1wibXNleGNocHJvdFwiOlwib3dhXCIsXCJwcmltYXJ5c2lkXCI6XCJTLTEtNS0yMS0yNTE2Mjg4NzQtMjkwMjk2NTA2MC0xNTg5NzE5MzkzLTY2MzA4MzdcIixcInB1aWRcIjpcIjExNTM3NjU5MzIxODgyODI4MDBcIixcIm9pZFwiOlwiYjZjZjVjN2UtY2Y3Yi00ZmZhLTk4MGQtYTBiN2I5NzM2OTY4XCIsXCJzY29wZVwiOlwiT3dhRG93bmxvYWRcIn0iLCJuYmYiOjE1ODAxNTUyOTIsImV4cCI6MTU4MDE1NTg5MiwiaXNzIjoiMDAwMDAwMDItMDAwMC0wZmYxLWNlMDAtMDAwMDAwMDAwMDAwQGEwNjA0ZGU1LWUwOGMtNDY4NC04YjYzLWJlMjExMzg5NTlmOCIsImF1ZCI6IjAwMDAwMDAyLTAwMDAtMGZmMS1jZTAwLTAwMDAwMDAwMDAwMC9hdHRhY2htZW50cy5vZmZpY2UubmV0QGEwNjA0ZGU1LWUwOGMtNDY4NC04YjYzLWJlMjExMzg5NTlmOCJ9.bsxSTYM3FwMNT0l8JQxo8AHVma3pOgLx2Z8Z3Evbaijw9XxTDlT4Uy3RR7v1U9vSUTsKXC2gShkl1oCYVAf8VxKbVRtPjOdivm6-isePgqBkJGZ1dJTaN08hq2VwFTiu4HERARrWVHen2pW7zZ40hlZJu1uHpbaI_kORQHd1FGBKHj-OGx7-BVgZPLz-1PmKBIImAtyZwAZHcXKFeOf2gDaKVWZdd92SweT71eWc7KqOUhPyeyJ6eZ3rghpuBxaws1flvyES37wH_aSlJCT30Ji9Tv7D5qM2Zwikdb6usjccWBt9E1IaQ2O6CP9YpT7i7oaYDrxwz5j1LDNmQEv93w&amp;animation=true">
          <a:extLst>
            <a:ext uri="{FF2B5EF4-FFF2-40B4-BE49-F238E27FC236}">
              <a16:creationId xmlns:a16="http://schemas.microsoft.com/office/drawing/2014/main" id="{00000000-0008-0000-0200-000002040000}"/>
            </a:ext>
          </a:extLst>
        </xdr:cNvPr>
        <xdr:cNvSpPr>
          <a:spLocks noChangeAspect="1" noChangeArrowheads="1"/>
        </xdr:cNvSpPr>
      </xdr:nvSpPr>
      <xdr:spPr bwMode="auto">
        <a:xfrm>
          <a:off x="3905250" y="1133474"/>
          <a:ext cx="2324100" cy="752475"/>
        </a:xfrm>
        <a:prstGeom prst="rect">
          <a:avLst/>
        </a:prstGeom>
        <a:noFill/>
      </xdr:spPr>
    </xdr:sp>
    <xdr:clientData/>
  </xdr:twoCellAnchor>
  <xdr:twoCellAnchor editAs="oneCell">
    <xdr:from>
      <xdr:col>8</xdr:col>
      <xdr:colOff>0</xdr:colOff>
      <xdr:row>2</xdr:row>
      <xdr:rowOff>0</xdr:rowOff>
    </xdr:from>
    <xdr:to>
      <xdr:col>8</xdr:col>
      <xdr:colOff>304800</xdr:colOff>
      <xdr:row>2</xdr:row>
      <xdr:rowOff>304800</xdr:rowOff>
    </xdr:to>
    <xdr:sp macro="" textlink="">
      <xdr:nvSpPr>
        <xdr:cNvPr id="1028" name="AutoShape 4" descr="https://attachments.office.net/owa/SPriest@fpcanada.ca/service.svc/s/GetAttachmentThumbnail?id=AAMkADVlMzVmZTI2LWU3NWEtNGYyMS05MTE4LTdiNjEzZGVkMTM4NgBGAAAAAADLKOdyRPd8QZ%2F3WyzOQ5M6BwCS2vLduNULSp358rGc9lJ8AAAAACQ5AADWkHZ7dwtBQahxQYu0435rAAC9WnTPAAABEgAQAMVX3wjTgbRKi%2B0GBTMpZ3w%3D&amp;thumbnailType=2&amp;owa=outlook.office.com&amp;scriptVer=2020012003.11&amp;X-OWA-CANARY=_4qSAI-87EK7gHm3sdTJAuDuzLhjo9cYGPYpiPlopjK5oThNgULiHE5l8FxxaxUnWM0NLoI13tk.&amp;token=eyJhbGciOiJSUzI1NiIsImtpZCI6IjU2MzU4ODUyMzRCOTI1MkRERTAwNTc2NkQ5RDlGMjc2NTY1RjYzRTIiLCJ4NXQiOiJWaldJVWpTNUpTM2VBRmRtMmRueWRsWmZZLUkiLCJ0eXAiOiJKV1QifQ.eyJvcmlnaW4iOiJodHRwczovL291dGxvb2sub2ZmaWNlLmNvbSIsInZlciI6IkV4Y2hhbmdlLkNhbGxiYWNrLlYxIiwiYXBwY3R4c2VuZGVyIjoiT3dhRG93bmxvYWRAYTA2MDRkZTUtZTA4Yy00Njg0LThiNjMtYmUyMTEzODk1OWY4IiwiaXNzcmluZyI6IldXIiwiYXBwY3R4Ijoie1wibXNleGNocHJvdFwiOlwib3dhXCIsXCJwcmltYXJ5c2lkXCI6XCJTLTEtNS0yMS0yNTE2Mjg4NzQtMjkwMjk2NTA2MC0xNTg5NzE5MzkzLTY2MzA4MzdcIixcInB1aWRcIjpcIjExNTM3NjU5MzIxODgyODI4MDBcIixcIm9pZFwiOlwiYjZjZjVjN2UtY2Y3Yi00ZmZhLTk4MGQtYTBiN2I5NzM2OTY4XCIsXCJzY29wZVwiOlwiT3dhRG93bmxvYWRcIn0iLCJuYmYiOjE1ODAxNTUyOTIsImV4cCI6MTU4MDE1NTg5MiwiaXNzIjoiMDAwMDAwMDItMDAwMC0wZmYxLWNlMDAtMDAwMDAwMDAwMDAwQGEwNjA0ZGU1LWUwOGMtNDY4NC04YjYzLWJlMjExMzg5NTlmOCIsImF1ZCI6IjAwMDAwMDAyLTAwMDAtMGZmMS1jZTAwLTAwMDAwMDAwMDAwMC9hdHRhY2htZW50cy5vZmZpY2UubmV0QGEwNjA0ZGU1LWUwOGMtNDY4NC04YjYzLWJlMjExMzg5NTlmOCJ9.bsxSTYM3FwMNT0l8JQxo8AHVma3pOgLx2Z8Z3Evbaijw9XxTDlT4Uy3RR7v1U9vSUTsKXC2gShkl1oCYVAf8VxKbVRtPjOdivm6-isePgqBkJGZ1dJTaN08hq2VwFTiu4HERARrWVHen2pW7zZ40hlZJu1uHpbaI_kORQHd1FGBKHj-OGx7-BVgZPLz-1PmKBIImAtyZwAZHcXKFeOf2gDaKVWZdd92SweT71eWc7KqOUhPyeyJ6eZ3rghpuBxaws1flvyES37wH_aSlJCT30Ji9Tv7D5qM2Zwikdb6usjccWBt9E1IaQ2O6CP9YpT7i7oaYDrxwz5j1LDNmQEv93w&amp;animation=true">
          <a:extLst>
            <a:ext uri="{FF2B5EF4-FFF2-40B4-BE49-F238E27FC236}">
              <a16:creationId xmlns:a16="http://schemas.microsoft.com/office/drawing/2014/main" id="{00000000-0008-0000-0200-000004040000}"/>
            </a:ext>
          </a:extLst>
        </xdr:cNvPr>
        <xdr:cNvSpPr>
          <a:spLocks noChangeAspect="1" noChangeArrowheads="1"/>
        </xdr:cNvSpPr>
      </xdr:nvSpPr>
      <xdr:spPr bwMode="auto">
        <a:xfrm>
          <a:off x="7496175" y="323850"/>
          <a:ext cx="304800" cy="304800"/>
        </a:xfrm>
        <a:prstGeom prst="rect">
          <a:avLst/>
        </a:prstGeom>
        <a:noFill/>
      </xdr:spPr>
    </xdr:sp>
    <xdr:clientData/>
  </xdr:twoCellAnchor>
  <xdr:twoCellAnchor editAs="oneCell">
    <xdr:from>
      <xdr:col>9</xdr:col>
      <xdr:colOff>0</xdr:colOff>
      <xdr:row>2</xdr:row>
      <xdr:rowOff>0</xdr:rowOff>
    </xdr:from>
    <xdr:to>
      <xdr:col>9</xdr:col>
      <xdr:colOff>304800</xdr:colOff>
      <xdr:row>2</xdr:row>
      <xdr:rowOff>304800</xdr:rowOff>
    </xdr:to>
    <xdr:sp macro="" textlink="">
      <xdr:nvSpPr>
        <xdr:cNvPr id="1029" name="AutoShape 5" descr="https://attachments.office.net/owa/SPriest@fpcanada.ca/service.svc/s/GetAttachmentThumbnail?id=AAMkADVlMzVmZTI2LWU3NWEtNGYyMS05MTE4LTdiNjEzZGVkMTM4NgBGAAAAAADLKOdyRPd8QZ%2F3WyzOQ5M6BwCS2vLduNULSp358rGc9lJ8AAAAACQ5AADWkHZ7dwtBQahxQYu0435rAAC9WnTPAAABEgAQAMVX3wjTgbRKi%2B0GBTMpZ3w%3D&amp;thumbnailType=2&amp;owa=outlook.office.com&amp;scriptVer=2020012003.11&amp;X-OWA-CANARY=_4qSAI-87EK7gHm3sdTJAuDuzLhjo9cYGPYpiPlopjK5oThNgULiHE5l8FxxaxUnWM0NLoI13tk.&amp;token=eyJhbGciOiJSUzI1NiIsImtpZCI6IjU2MzU4ODUyMzRCOTI1MkRERTAwNTc2NkQ5RDlGMjc2NTY1RjYzRTIiLCJ4NXQiOiJWaldJVWpTNUpTM2VBRmRtMmRueWRsWmZZLUkiLCJ0eXAiOiJKV1QifQ.eyJvcmlnaW4iOiJodHRwczovL291dGxvb2sub2ZmaWNlLmNvbSIsInZlciI6IkV4Y2hhbmdlLkNhbGxiYWNrLlYxIiwiYXBwY3R4c2VuZGVyIjoiT3dhRG93bmxvYWRAYTA2MDRkZTUtZTA4Yy00Njg0LThiNjMtYmUyMTEzODk1OWY4IiwiaXNzcmluZyI6IldXIiwiYXBwY3R4Ijoie1wibXNleGNocHJvdFwiOlwib3dhXCIsXCJwcmltYXJ5c2lkXCI6XCJTLTEtNS0yMS0yNTE2Mjg4NzQtMjkwMjk2NTA2MC0xNTg5NzE5MzkzLTY2MzA4MzdcIixcInB1aWRcIjpcIjExNTM3NjU5MzIxODgyODI4MDBcIixcIm9pZFwiOlwiYjZjZjVjN2UtY2Y3Yi00ZmZhLTk4MGQtYTBiN2I5NzM2OTY4XCIsXCJzY29wZVwiOlwiT3dhRG93bmxvYWRcIn0iLCJuYmYiOjE1ODAxNTUyOTIsImV4cCI6MTU4MDE1NTg5MiwiaXNzIjoiMDAwMDAwMDItMDAwMC0wZmYxLWNlMDAtMDAwMDAwMDAwMDAwQGEwNjA0ZGU1LWUwOGMtNDY4NC04YjYzLWJlMjExMzg5NTlmOCIsImF1ZCI6IjAwMDAwMDAyLTAwMDAtMGZmMS1jZTAwLTAwMDAwMDAwMDAwMC9hdHRhY2htZW50cy5vZmZpY2UubmV0QGEwNjA0ZGU1LWUwOGMtNDY4NC04YjYzLWJlMjExMzg5NTlmOCJ9.bsxSTYM3FwMNT0l8JQxo8AHVma3pOgLx2Z8Z3Evbaijw9XxTDlT4Uy3RR7v1U9vSUTsKXC2gShkl1oCYVAf8VxKbVRtPjOdivm6-isePgqBkJGZ1dJTaN08hq2VwFTiu4HERARrWVHen2pW7zZ40hlZJu1uHpbaI_kORQHd1FGBKHj-OGx7-BVgZPLz-1PmKBIImAtyZwAZHcXKFeOf2gDaKVWZdd92SweT71eWc7KqOUhPyeyJ6eZ3rghpuBxaws1flvyES37wH_aSlJCT30Ji9Tv7D5qM2Zwikdb6usjccWBt9E1IaQ2O6CP9YpT7i7oaYDrxwz5j1LDNmQEv93w&amp;animation=true">
          <a:extLst>
            <a:ext uri="{FF2B5EF4-FFF2-40B4-BE49-F238E27FC236}">
              <a16:creationId xmlns:a16="http://schemas.microsoft.com/office/drawing/2014/main" id="{00000000-0008-0000-0200-000005040000}"/>
            </a:ext>
          </a:extLst>
        </xdr:cNvPr>
        <xdr:cNvSpPr>
          <a:spLocks noChangeAspect="1" noChangeArrowheads="1"/>
        </xdr:cNvSpPr>
      </xdr:nvSpPr>
      <xdr:spPr bwMode="auto">
        <a:xfrm>
          <a:off x="8105775" y="323850"/>
          <a:ext cx="304800" cy="304800"/>
        </a:xfrm>
        <a:prstGeom prst="rect">
          <a:avLst/>
        </a:prstGeom>
        <a:noFill/>
      </xdr:spPr>
    </xdr:sp>
    <xdr:clientData/>
  </xdr:twoCellAnchor>
  <xdr:twoCellAnchor editAs="oneCell">
    <xdr:from>
      <xdr:col>1</xdr:col>
      <xdr:colOff>2844800</xdr:colOff>
      <xdr:row>0</xdr:row>
      <xdr:rowOff>19050</xdr:rowOff>
    </xdr:from>
    <xdr:to>
      <xdr:col>5</xdr:col>
      <xdr:colOff>544830</xdr:colOff>
      <xdr:row>2</xdr:row>
      <xdr:rowOff>735965</xdr:rowOff>
    </xdr:to>
    <xdr:pic>
      <xdr:nvPicPr>
        <xdr:cNvPr id="9" name="Picture 8" descr="FP Canada Standards Council Logo">
          <a:extLst>
            <a:ext uri="{FF2B5EF4-FFF2-40B4-BE49-F238E27FC236}">
              <a16:creationId xmlns:a16="http://schemas.microsoft.com/office/drawing/2014/main" id="{43C4A24C-F34A-4597-A9DA-AF42635563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9600" y="19050"/>
          <a:ext cx="3059430" cy="1043940"/>
        </a:xfrm>
        <a:prstGeom prst="rect">
          <a:avLst/>
        </a:prstGeom>
        <a:noFill/>
        <a:ln>
          <a:noFill/>
        </a:ln>
      </xdr:spPr>
    </xdr:pic>
    <xdr:clientData/>
  </xdr:twoCellAnchor>
  <xdr:twoCellAnchor editAs="oneCell">
    <xdr:from>
      <xdr:col>1</xdr:col>
      <xdr:colOff>285750</xdr:colOff>
      <xdr:row>1</xdr:row>
      <xdr:rowOff>50800</xdr:rowOff>
    </xdr:from>
    <xdr:to>
      <xdr:col>1</xdr:col>
      <xdr:colOff>2266516</xdr:colOff>
      <xdr:row>2</xdr:row>
      <xdr:rowOff>583622</xdr:rowOff>
    </xdr:to>
    <xdr:pic>
      <xdr:nvPicPr>
        <xdr:cNvPr id="2" name="Image 4">
          <a:extLst>
            <a:ext uri="{FF2B5EF4-FFF2-40B4-BE49-F238E27FC236}">
              <a16:creationId xmlns:a16="http://schemas.microsoft.com/office/drawing/2014/main" id="{4143F91D-0B93-45EB-94D3-669DA7AEB7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3250" y="209550"/>
          <a:ext cx="1980766" cy="6915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2797175</xdr:colOff>
      <xdr:row>0</xdr:row>
      <xdr:rowOff>133350</xdr:rowOff>
    </xdr:from>
    <xdr:to>
      <xdr:col>5</xdr:col>
      <xdr:colOff>503555</xdr:colOff>
      <xdr:row>3</xdr:row>
      <xdr:rowOff>75565</xdr:rowOff>
    </xdr:to>
    <xdr:pic>
      <xdr:nvPicPr>
        <xdr:cNvPr id="4" name="Picture 3" descr="FP Canada Standards Council Logo">
          <a:extLst>
            <a:ext uri="{FF2B5EF4-FFF2-40B4-BE49-F238E27FC236}">
              <a16:creationId xmlns:a16="http://schemas.microsoft.com/office/drawing/2014/main" id="{3D756120-6711-4F70-B48D-7C62E4F65B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11500" y="133350"/>
          <a:ext cx="3326130" cy="1047115"/>
        </a:xfrm>
        <a:prstGeom prst="rect">
          <a:avLst/>
        </a:prstGeom>
        <a:noFill/>
        <a:ln>
          <a:noFill/>
        </a:ln>
      </xdr:spPr>
    </xdr:pic>
    <xdr:clientData/>
  </xdr:twoCellAnchor>
  <xdr:twoCellAnchor editAs="oneCell">
    <xdr:from>
      <xdr:col>1</xdr:col>
      <xdr:colOff>57150</xdr:colOff>
      <xdr:row>1</xdr:row>
      <xdr:rowOff>25400</xdr:rowOff>
    </xdr:from>
    <xdr:to>
      <xdr:col>1</xdr:col>
      <xdr:colOff>2037916</xdr:colOff>
      <xdr:row>2</xdr:row>
      <xdr:rowOff>551872</xdr:rowOff>
    </xdr:to>
    <xdr:pic>
      <xdr:nvPicPr>
        <xdr:cNvPr id="3" name="Image 4">
          <a:extLst>
            <a:ext uri="{FF2B5EF4-FFF2-40B4-BE49-F238E27FC236}">
              <a16:creationId xmlns:a16="http://schemas.microsoft.com/office/drawing/2014/main" id="{07855793-56C8-4FCD-B8D7-69D7A02DB0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475" y="187325"/>
          <a:ext cx="1980766" cy="6883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2892425</xdr:colOff>
      <xdr:row>0</xdr:row>
      <xdr:rowOff>95250</xdr:rowOff>
    </xdr:from>
    <xdr:to>
      <xdr:col>5</xdr:col>
      <xdr:colOff>589280</xdr:colOff>
      <xdr:row>3</xdr:row>
      <xdr:rowOff>27940</xdr:rowOff>
    </xdr:to>
    <xdr:pic>
      <xdr:nvPicPr>
        <xdr:cNvPr id="6" name="Picture 5" descr="FP Canada Standards Council Logo">
          <a:extLst>
            <a:ext uri="{FF2B5EF4-FFF2-40B4-BE49-F238E27FC236}">
              <a16:creationId xmlns:a16="http://schemas.microsoft.com/office/drawing/2014/main" id="{A2AA9111-271A-4D07-867B-37A41489CB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97225" y="95250"/>
          <a:ext cx="3059430" cy="1043940"/>
        </a:xfrm>
        <a:prstGeom prst="rect">
          <a:avLst/>
        </a:prstGeom>
        <a:noFill/>
        <a:ln>
          <a:noFill/>
        </a:ln>
      </xdr:spPr>
    </xdr:pic>
    <xdr:clientData/>
  </xdr:twoCellAnchor>
  <xdr:twoCellAnchor editAs="oneCell">
    <xdr:from>
      <xdr:col>1</xdr:col>
      <xdr:colOff>114300</xdr:colOff>
      <xdr:row>1</xdr:row>
      <xdr:rowOff>38100</xdr:rowOff>
    </xdr:from>
    <xdr:to>
      <xdr:col>1</xdr:col>
      <xdr:colOff>2095066</xdr:colOff>
      <xdr:row>2</xdr:row>
      <xdr:rowOff>561397</xdr:rowOff>
    </xdr:to>
    <xdr:pic>
      <xdr:nvPicPr>
        <xdr:cNvPr id="2" name="Image 4">
          <a:extLst>
            <a:ext uri="{FF2B5EF4-FFF2-40B4-BE49-F238E27FC236}">
              <a16:creationId xmlns:a16="http://schemas.microsoft.com/office/drawing/2014/main" id="{E64FE8E7-D09F-4350-BAAA-589439D6F1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8625" y="200025"/>
          <a:ext cx="1980766" cy="6852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1343025</xdr:colOff>
      <xdr:row>21</xdr:row>
      <xdr:rowOff>34925</xdr:rowOff>
    </xdr:from>
    <xdr:to>
      <xdr:col>16</xdr:col>
      <xdr:colOff>254000</xdr:colOff>
      <xdr:row>23</xdr:row>
      <xdr:rowOff>361950</xdr:rowOff>
    </xdr:to>
    <xdr:pic>
      <xdr:nvPicPr>
        <xdr:cNvPr id="2" name="Picture 2">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134600" y="8283575"/>
          <a:ext cx="4514850" cy="1155700"/>
        </a:xfrm>
        <a:prstGeom prst="rect">
          <a:avLst/>
        </a:prstGeom>
        <a:noFill/>
        <a:ln w="28575">
          <a:solidFill>
            <a:schemeClr val="tx1"/>
          </a:solidFill>
        </a:ln>
      </xdr:spPr>
    </xdr:pic>
    <xdr:clientData/>
  </xdr:twoCellAnchor>
  <xdr:twoCellAnchor editAs="oneCell">
    <xdr:from>
      <xdr:col>10</xdr:col>
      <xdr:colOff>1343025</xdr:colOff>
      <xdr:row>21</xdr:row>
      <xdr:rowOff>34925</xdr:rowOff>
    </xdr:from>
    <xdr:to>
      <xdr:col>16</xdr:col>
      <xdr:colOff>254000</xdr:colOff>
      <xdr:row>23</xdr:row>
      <xdr:rowOff>361950</xdr:rowOff>
    </xdr:to>
    <xdr:pic>
      <xdr:nvPicPr>
        <xdr:cNvPr id="3" name="Picture 2">
          <a:extLst>
            <a:ext uri="{FF2B5EF4-FFF2-40B4-BE49-F238E27FC236}">
              <a16:creationId xmlns:a16="http://schemas.microsoft.com/office/drawing/2014/main" id="{32D53FDD-7B2F-4F97-8931-862DB5DFC13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131425" y="8874125"/>
          <a:ext cx="4505325" cy="1152525"/>
        </a:xfrm>
        <a:prstGeom prst="rect">
          <a:avLst/>
        </a:prstGeom>
        <a:noFill/>
        <a:ln w="28575">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fpscca.sharepoint.com/Documents/Standards%20Council/Standards%20Panel/Projection%20Assumption%20Guidelines%20Committee/2025%20Projections/February%204,%202025/7b.%202025%20PAG%20addendum%20-%20md.xlsx" TargetMode="External"/><Relationship Id="rId1" Type="http://schemas.openxmlformats.org/officeDocument/2006/relationships/externalLinkPath" Target="/Documents/Standards%20Council/Standards%20Panel/Projection%20Assumption%20Guidelines%20Committee/2025%20Projections/February%204,%202025/7b.%202025%20PAG%20addendum%20-%20m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QbrG7Smx7keEuVXupnsq5oQD4aKmkaNDj3HSj4ByF2ce944EXIbbRJR-TmX9ClfS" itemId="01Z24B4IW23WXPCDGY2RBY4CXLVM3HIMM6">
      <xxl21:absoluteUrl r:id="rId2"/>
    </xxl21:alternateUrls>
    <sheetNames>
      <sheetName val="Addendum"/>
      <sheetName val="Introduction"/>
      <sheetName val="Calculating the PAG"/>
      <sheetName val="Summary Rates"/>
      <sheetName val="Supporting Data for PAG"/>
      <sheetName val="Inflation"/>
      <sheetName val="Short-Term"/>
      <sheetName val="Fixed Income"/>
      <sheetName val="Canadian Domestic Equities"/>
      <sheetName val="US Equities"/>
      <sheetName val="Foreign Equities (Developed)"/>
      <sheetName val="Foreign Equities (Emerging)"/>
      <sheetName val="Historical Rates"/>
      <sheetName val="Historical PAG"/>
      <sheetName val="50 Years Data "/>
      <sheetName val="FP Canada-Institute Survey"/>
      <sheetName val="MBER"/>
      <sheetName val="CPI Results"/>
      <sheetName val="PAG 2009 and Actuals"/>
      <sheetName val="PAG 2009 Balanced and Actuals"/>
      <sheetName val="Historical correlation"/>
    </sheetNames>
    <sheetDataSet>
      <sheetData sheetId="0"/>
      <sheetData sheetId="1"/>
      <sheetData sheetId="2"/>
      <sheetData sheetId="3">
        <row r="5">
          <cell r="H5">
            <v>2.0925000000000003E-2</v>
          </cell>
          <cell r="J5">
            <v>2.0999999999999998E-2</v>
          </cell>
        </row>
        <row r="9">
          <cell r="J9">
            <v>2.4E-2</v>
          </cell>
        </row>
        <row r="10">
          <cell r="J10">
            <v>3.4000000000000002E-2</v>
          </cell>
        </row>
        <row r="11">
          <cell r="J11">
            <v>6.6000000000000003E-2</v>
          </cell>
        </row>
        <row r="12">
          <cell r="J12">
            <v>6.6000000000000003E-2</v>
          </cell>
        </row>
        <row r="14">
          <cell r="J14">
            <v>0.08</v>
          </cell>
        </row>
        <row r="15">
          <cell r="J15">
            <v>4.3999999999999997E-2</v>
          </cell>
        </row>
      </sheetData>
      <sheetData sheetId="4"/>
      <sheetData sheetId="5">
        <row r="5">
          <cell r="B5" t="str">
            <v>Actuarial Report (31st)
on the 
Canada Pension Plan
as at 31 December 2021</v>
          </cell>
          <cell r="F5">
            <v>0.02</v>
          </cell>
        </row>
        <row r="6">
          <cell r="B6" t="str">
            <v>Actuarial Valuation 
of the 
Quebec Pension Plan 
as at 31 December 2021</v>
          </cell>
          <cell r="F6">
            <v>2.1000000000000001E-2</v>
          </cell>
        </row>
        <row r="7">
          <cell r="F7">
            <v>2.2700000000000001E-2</v>
          </cell>
        </row>
        <row r="8">
          <cell r="E8">
            <v>0.02</v>
          </cell>
        </row>
      </sheetData>
      <sheetData sheetId="6">
        <row r="5">
          <cell r="F5">
            <v>2.3E-2</v>
          </cell>
        </row>
        <row r="6">
          <cell r="F6">
            <v>2.0400000000000001E-2</v>
          </cell>
        </row>
        <row r="7">
          <cell r="F7">
            <v>2.8400000000000002E-2</v>
          </cell>
        </row>
      </sheetData>
      <sheetData sheetId="7">
        <row r="5">
          <cell r="F5">
            <v>2.5500000000000002E-2</v>
          </cell>
        </row>
        <row r="6">
          <cell r="F6">
            <v>3.5400000000000001E-2</v>
          </cell>
        </row>
        <row r="7">
          <cell r="F7">
            <v>3.9399999999999998E-2</v>
          </cell>
        </row>
        <row r="8">
          <cell r="B8" t="str">
            <v>Market based expected return (MBER) as at December 31, 2024</v>
          </cell>
          <cell r="F8">
            <v>3.5702399999999912E-2</v>
          </cell>
        </row>
      </sheetData>
      <sheetData sheetId="8">
        <row r="5">
          <cell r="F5">
            <v>6.7000000000000004E-2</v>
          </cell>
        </row>
        <row r="6">
          <cell r="F6">
            <v>6.1199999999999991E-2</v>
          </cell>
        </row>
        <row r="7">
          <cell r="F7">
            <v>7.3400000000000007E-2</v>
          </cell>
        </row>
        <row r="8">
          <cell r="F8">
            <v>8.7020686764861077E-2</v>
          </cell>
        </row>
        <row r="9">
          <cell r="F9">
            <v>6.5821899999999989E-2</v>
          </cell>
        </row>
      </sheetData>
      <sheetData sheetId="9">
        <row r="5">
          <cell r="F5">
            <v>6.7000000000000004E-2</v>
          </cell>
        </row>
        <row r="6">
          <cell r="F6">
            <v>6.1199999999999991E-2</v>
          </cell>
        </row>
        <row r="7">
          <cell r="F7">
            <v>6.6000000000000003E-2</v>
          </cell>
        </row>
        <row r="8">
          <cell r="F8">
            <v>0.1156279811057932</v>
          </cell>
        </row>
        <row r="9">
          <cell r="F9">
            <v>4.7137599999999891E-2</v>
          </cell>
        </row>
      </sheetData>
      <sheetData sheetId="10">
        <row r="5">
          <cell r="F5">
            <v>6.7000000000000004E-2</v>
          </cell>
        </row>
        <row r="6">
          <cell r="F6">
            <v>6.1199999999999991E-2</v>
          </cell>
        </row>
        <row r="7">
          <cell r="F7">
            <v>7.3999999999999996E-2</v>
          </cell>
        </row>
        <row r="8">
          <cell r="F8">
            <v>8.7190665916567767E-2</v>
          </cell>
        </row>
        <row r="9">
          <cell r="F9">
            <v>8.0626399999999876E-2</v>
          </cell>
        </row>
      </sheetData>
      <sheetData sheetId="11">
        <row r="5">
          <cell r="F5">
            <v>7.5999999999999998E-2</v>
          </cell>
        </row>
        <row r="6">
          <cell r="F6">
            <v>7.0199999999999985E-2</v>
          </cell>
        </row>
        <row r="7">
          <cell r="F7">
            <v>8.3299999999999999E-2</v>
          </cell>
        </row>
        <row r="8">
          <cell r="F8">
            <v>9.1637089325459664E-2</v>
          </cell>
        </row>
        <row r="9">
          <cell r="F9">
            <v>0.1061513999999999</v>
          </cell>
        </row>
      </sheetData>
      <sheetData sheetId="12"/>
      <sheetData sheetId="13"/>
      <sheetData sheetId="14">
        <row r="54">
          <cell r="E54">
            <v>2.579998310840792E-2</v>
          </cell>
          <cell r="I54">
            <v>6.4615921735208692E-2</v>
          </cell>
          <cell r="M54">
            <v>0.24126528177144002</v>
          </cell>
          <cell r="Q54">
            <v>2.2847966044862611E-2</v>
          </cell>
          <cell r="U54">
            <v>0.1069</v>
          </cell>
          <cell r="Y54">
            <v>0.30643553663942702</v>
          </cell>
        </row>
        <row r="55">
          <cell r="E55">
            <v>3.9755895571580879E-2</v>
          </cell>
          <cell r="I55">
            <v>4.0550302716560349E-2</v>
          </cell>
          <cell r="M55">
            <v>0.17261079783213518</v>
          </cell>
          <cell r="Q55">
            <v>0.15355707344828895</v>
          </cell>
          <cell r="U55">
            <v>0.2586</v>
          </cell>
          <cell r="Y55">
            <v>0.31640600317678402</v>
          </cell>
        </row>
        <row r="56">
          <cell r="E56">
            <v>4.4304517325027826E-2</v>
          </cell>
          <cell r="I56">
            <v>3.6819138174764898E-2</v>
          </cell>
          <cell r="M56">
            <v>9.8318421684903567E-2</v>
          </cell>
          <cell r="Q56">
            <v>-0.10530738463975209</v>
          </cell>
          <cell r="U56">
            <v>-5.7200000000000001E-2</v>
          </cell>
          <cell r="Y56">
            <v>0.18240000000000001</v>
          </cell>
        </row>
        <row r="57">
          <cell r="E57">
            <v>3.3285133549777912E-2</v>
          </cell>
          <cell r="I57">
            <v>6.4060042697279274E-2</v>
          </cell>
          <cell r="M57">
            <v>-0.33003488230641098</v>
          </cell>
          <cell r="Q57">
            <v>-0.21194602865780265</v>
          </cell>
          <cell r="U57">
            <v>-0.2918</v>
          </cell>
          <cell r="Y57">
            <v>-0.4163</v>
          </cell>
        </row>
        <row r="58">
          <cell r="E58">
            <v>6.2000000000002053E-3</v>
          </cell>
          <cell r="I58">
            <v>5.4111254111253837E-2</v>
          </cell>
          <cell r="M58">
            <v>0.35054963129729555</v>
          </cell>
          <cell r="Q58">
            <v>7.3949373264319718E-2</v>
          </cell>
          <cell r="U58">
            <v>0.1191</v>
          </cell>
          <cell r="Y58">
            <v>0.51590000000000003</v>
          </cell>
        </row>
        <row r="59">
          <cell r="E59">
            <v>5.4101176959320263E-3</v>
          </cell>
          <cell r="I59">
            <v>6.743519147011745E-2</v>
          </cell>
          <cell r="M59">
            <v>0.17610671639760089</v>
          </cell>
          <cell r="Q59">
            <v>9.0560875049273459E-2</v>
          </cell>
          <cell r="U59">
            <v>2.1299999999999999E-2</v>
          </cell>
          <cell r="Y59">
            <v>0.12670000000000001</v>
          </cell>
        </row>
        <row r="60">
          <cell r="E60">
            <v>1.0000000000000009E-2</v>
          </cell>
          <cell r="I60">
            <v>9.670000000000134E-2</v>
          </cell>
          <cell r="M60">
            <v>-8.7099999999999511E-2</v>
          </cell>
          <cell r="Q60">
            <v>4.6399999999998887E-2</v>
          </cell>
          <cell r="U60">
            <v>-9.9700000000000233E-2</v>
          </cell>
          <cell r="Y60">
            <v>-0.16400000000000001</v>
          </cell>
        </row>
        <row r="61">
          <cell r="E61">
            <v>1.0099999999999998E-2</v>
          </cell>
          <cell r="I61">
            <v>3.6000000000000476E-2</v>
          </cell>
          <cell r="M61">
            <v>7.1900000000000519E-2</v>
          </cell>
          <cell r="Q61">
            <v>0.13429999999999964</v>
          </cell>
          <cell r="U61">
            <v>0.14720000000000133</v>
          </cell>
          <cell r="Y61">
            <v>0.15609999999999999</v>
          </cell>
        </row>
        <row r="62">
          <cell r="E62">
            <v>1.0099999999999998E-2</v>
          </cell>
          <cell r="I62">
            <v>-1.1900000000000022E-2</v>
          </cell>
          <cell r="M62">
            <v>0.12989999999999879</v>
          </cell>
          <cell r="Q62">
            <v>0.4126999999999994</v>
          </cell>
          <cell r="U62">
            <v>0.31020000000000114</v>
          </cell>
          <cell r="Y62">
            <v>3.9300000000000002E-2</v>
          </cell>
        </row>
        <row r="63">
          <cell r="E63">
            <v>9.100000000000108E-3</v>
          </cell>
          <cell r="I63">
            <v>8.7899999999999423E-2</v>
          </cell>
          <cell r="M63">
            <v>0.10549999999999859</v>
          </cell>
          <cell r="Q63">
            <v>0.23930000000000007</v>
          </cell>
          <cell r="U63">
            <v>3.6700000000000843E-2</v>
          </cell>
          <cell r="Y63">
            <v>6.6299999999999998E-2</v>
          </cell>
        </row>
        <row r="64">
          <cell r="E64">
            <v>6.2999999999999723E-3</v>
          </cell>
          <cell r="I64">
            <v>3.5199999999999676E-2</v>
          </cell>
          <cell r="M64">
            <v>-8.3200000000000163E-2</v>
          </cell>
          <cell r="Q64">
            <v>0.21589999999999954</v>
          </cell>
          <cell r="U64">
            <v>0.18950000000000045</v>
          </cell>
          <cell r="Y64">
            <v>2.0400000000000001E-2</v>
          </cell>
        </row>
        <row r="65">
          <cell r="E65">
            <v>5.1000000000001044E-3</v>
          </cell>
          <cell r="I65">
            <v>1.6600000000000392E-2</v>
          </cell>
          <cell r="M65">
            <v>0.2108000000000001</v>
          </cell>
          <cell r="Q65">
            <v>8.0899999999998862E-2</v>
          </cell>
          <cell r="U65">
            <v>-2.4899999999999478E-2</v>
          </cell>
          <cell r="Y65">
            <v>7.3400000000000007E-2</v>
          </cell>
        </row>
        <row r="66">
          <cell r="E66">
            <v>5.4999999999999997E-3</v>
          </cell>
          <cell r="I66">
            <v>2.52E-2</v>
          </cell>
          <cell r="M66">
            <v>9.0999999999999998E-2</v>
          </cell>
          <cell r="Q66">
            <v>0.13830000000000076</v>
          </cell>
          <cell r="U66">
            <v>0.16819999999999902</v>
          </cell>
          <cell r="Y66">
            <v>0.28260000000000002</v>
          </cell>
        </row>
        <row r="67">
          <cell r="E67">
            <v>1.38E-2</v>
          </cell>
          <cell r="I67">
            <v>1.41E-2</v>
          </cell>
          <cell r="M67">
            <v>-8.8900000000000007E-2</v>
          </cell>
          <cell r="Q67">
            <v>4.2299999999999997E-2</v>
          </cell>
          <cell r="U67">
            <v>-6.0299999999999999E-2</v>
          </cell>
          <cell r="Y67">
            <v>-6.8699999999999997E-2</v>
          </cell>
        </row>
        <row r="68">
          <cell r="E68">
            <v>1.61E-2</v>
          </cell>
          <cell r="I68">
            <v>6.8699999999999997E-2</v>
          </cell>
          <cell r="M68">
            <v>0.2288</v>
          </cell>
          <cell r="Q68">
            <v>0.24840000000000001</v>
          </cell>
          <cell r="U68">
            <v>0.1585</v>
          </cell>
          <cell r="Y68">
            <v>0.12429999999999999</v>
          </cell>
        </row>
        <row r="69">
          <cell r="E69">
            <v>8.6E-3</v>
          </cell>
          <cell r="I69">
            <v>8.6800000000000002E-2</v>
          </cell>
          <cell r="M69">
            <v>5.6000000000000001E-2</v>
          </cell>
          <cell r="Q69">
            <v>0.16320000000000001</v>
          </cell>
          <cell r="U69">
            <v>5.9200000000000003E-2</v>
          </cell>
          <cell r="Y69">
            <v>0.1623</v>
          </cell>
        </row>
        <row r="70">
          <cell r="E70">
            <v>1.6999999999999999E-3</v>
          </cell>
          <cell r="I70">
            <v>-2.5399999999999999E-2</v>
          </cell>
          <cell r="M70">
            <v>0.25090000000000001</v>
          </cell>
          <cell r="Q70">
            <v>0.27610000000000001</v>
          </cell>
          <cell r="U70">
            <v>0.1032</v>
          </cell>
          <cell r="Y70">
            <v>-3.3700000000000001E-2</v>
          </cell>
        </row>
        <row r="71">
          <cell r="E71">
            <v>1.7999999999999999E-2</v>
          </cell>
          <cell r="I71">
            <v>-0.1169</v>
          </cell>
          <cell r="M71">
            <v>-5.8400000000000001E-2</v>
          </cell>
          <cell r="Q71">
            <v>-0.1216</v>
          </cell>
          <cell r="U71">
            <v>-8.2299999999999998E-2</v>
          </cell>
          <cell r="Y71">
            <v>-0.14280000000000001</v>
          </cell>
        </row>
        <row r="72">
          <cell r="E72">
            <v>4.7100000000000003E-2</v>
          </cell>
          <cell r="I72">
            <v>6.6900000000000001E-2</v>
          </cell>
          <cell r="M72">
            <v>0.11749999999999999</v>
          </cell>
          <cell r="Q72">
            <v>0.22900000000000001</v>
          </cell>
          <cell r="U72">
            <v>0.1507</v>
          </cell>
          <cell r="Y72">
            <v>6.88E-2</v>
          </cell>
        </row>
        <row r="73">
          <cell r="E73">
            <v>4.9200000000000001E-2</v>
          </cell>
          <cell r="I73">
            <v>4.2299999999999997E-2</v>
          </cell>
          <cell r="M73">
            <v>0.2165</v>
          </cell>
          <cell r="Q73">
            <v>0.36359999999999998</v>
          </cell>
          <cell r="U73">
            <v>0.13239999999999999</v>
          </cell>
          <cell r="Y73">
            <v>0.17249999999999999</v>
          </cell>
        </row>
        <row r="76">
          <cell r="M76">
            <v>8.7020686764861077E-2</v>
          </cell>
          <cell r="Q76">
            <v>0.1156279811057932</v>
          </cell>
          <cell r="U76">
            <v>8.7190665916567767E-2</v>
          </cell>
          <cell r="Y76">
            <v>9.1637089325459664E-2</v>
          </cell>
        </row>
      </sheetData>
      <sheetData sheetId="15">
        <row r="16">
          <cell r="C16">
            <v>2.2700000000000001E-2</v>
          </cell>
          <cell r="D16">
            <v>2.8400000000000002E-2</v>
          </cell>
          <cell r="F16">
            <v>7.3400000000000007E-2</v>
          </cell>
          <cell r="G16">
            <v>6.6000000000000003E-2</v>
          </cell>
          <cell r="H16">
            <v>7.3999999999999996E-2</v>
          </cell>
          <cell r="I16">
            <v>8.3299999999999999E-2</v>
          </cell>
        </row>
      </sheetData>
      <sheetData sheetId="16">
        <row r="11">
          <cell r="D11">
            <v>1.44E-2</v>
          </cell>
          <cell r="E11">
            <v>4.3900000000000002E-2</v>
          </cell>
          <cell r="F11">
            <v>2.5600000000000001E-2</v>
          </cell>
          <cell r="G11">
            <v>5.8400000000000001E-2</v>
          </cell>
          <cell r="H11">
            <v>8.3400000000000002E-2</v>
          </cell>
        </row>
      </sheetData>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osfi-bsif.gc.ca/Eng/oca-bac/ar-ra/cpp-rpc/Pages/cpp31.aspx" TargetMode="External"/><Relationship Id="rId1"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Eng/oca-bac/ar-ra/cpp-rpc/Pages/cpp31.aspx"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Eng/oca-bac/ar-ra/cpp-rpc/Pages/cpp31.aspx"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osfi-bsif.gc.ca/Eng/oca-bac/ar-ra/cpp-rpc/Pages/cpp31.aspx" TargetMode="External"/><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www.bankofcanada.ca/core-functions/monetary-policy/inflation/"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Eng/oca-bac/ar-ra/cpp-rpc/Pages/cpp31.aspx"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Eng/oca-bac/ar-ra/cpp-rpc/Pages/cpp31.aspx"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Eng/oca-bac/ar-ra/cpp-rpc/Pages/cpp31.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0000"/>
  </sheetPr>
  <dimension ref="B3:E33"/>
  <sheetViews>
    <sheetView topLeftCell="A25" zoomScale="110" zoomScaleNormal="110" zoomScaleSheetLayoutView="80" workbookViewId="0">
      <selection activeCell="B36" sqref="B36"/>
    </sheetView>
  </sheetViews>
  <sheetFormatPr defaultColWidth="9.140625" defaultRowHeight="12.75" x14ac:dyDescent="0.2"/>
  <cols>
    <col min="1" max="1" width="4.5703125" customWidth="1"/>
    <col min="2" max="2" width="53" customWidth="1"/>
    <col min="3" max="4" width="9.140625" bestFit="1" customWidth="1"/>
    <col min="5" max="5" width="15.28515625" customWidth="1"/>
    <col min="6" max="6" width="9.140625" customWidth="1"/>
  </cols>
  <sheetData>
    <row r="3" spans="2:5" ht="61.5" customHeight="1" x14ac:dyDescent="0.2">
      <c r="B3" s="1" t="s">
        <v>0</v>
      </c>
    </row>
    <row r="4" spans="2:5" ht="61.5" customHeight="1" x14ac:dyDescent="0.2">
      <c r="B4" s="1"/>
    </row>
    <row r="7" spans="2:5" ht="135" customHeight="1" x14ac:dyDescent="0.2">
      <c r="B7" s="243" t="s">
        <v>1</v>
      </c>
      <c r="C7" s="243"/>
      <c r="D7" s="243"/>
      <c r="E7" s="243"/>
    </row>
    <row r="8" spans="2:5" ht="14.25" x14ac:dyDescent="0.2">
      <c r="B8" s="2"/>
      <c r="C8" s="179"/>
      <c r="D8" s="179"/>
      <c r="E8" s="180"/>
    </row>
    <row r="9" spans="2:5" ht="14.25" x14ac:dyDescent="0.2">
      <c r="B9" s="2"/>
      <c r="C9" s="179"/>
      <c r="D9" s="179"/>
      <c r="E9" s="180"/>
    </row>
    <row r="10" spans="2:5" ht="14.25" x14ac:dyDescent="0.2">
      <c r="B10" s="2"/>
      <c r="C10" s="179"/>
      <c r="D10" s="179"/>
      <c r="E10" s="180"/>
    </row>
    <row r="11" spans="2:5" ht="14.25" x14ac:dyDescent="0.2">
      <c r="B11" s="2"/>
      <c r="C11" s="179"/>
      <c r="D11" s="179"/>
      <c r="E11" s="180"/>
    </row>
    <row r="12" spans="2:5" ht="23.25" x14ac:dyDescent="0.2">
      <c r="B12" s="3"/>
      <c r="C12" s="179"/>
      <c r="D12" s="179"/>
      <c r="E12" s="180"/>
    </row>
    <row r="13" spans="2:5" ht="23.25" customHeight="1" x14ac:dyDescent="0.2">
      <c r="B13" s="244" t="s">
        <v>2</v>
      </c>
      <c r="C13" s="244"/>
      <c r="D13" s="244"/>
      <c r="E13" s="244"/>
    </row>
    <row r="14" spans="2:5" ht="25.5" customHeight="1" x14ac:dyDescent="0.2">
      <c r="B14" s="244" t="s">
        <v>3</v>
      </c>
      <c r="C14" s="244"/>
      <c r="D14" s="244"/>
      <c r="E14" s="244"/>
    </row>
    <row r="15" spans="2:5" x14ac:dyDescent="0.2">
      <c r="B15" s="181"/>
      <c r="C15" s="179"/>
      <c r="D15" s="179"/>
      <c r="E15" s="180"/>
    </row>
    <row r="16" spans="2:5" x14ac:dyDescent="0.2">
      <c r="B16" s="181"/>
      <c r="C16" s="179"/>
      <c r="D16" s="179"/>
      <c r="E16" s="180"/>
    </row>
    <row r="17" spans="2:5" x14ac:dyDescent="0.2">
      <c r="B17" s="181"/>
      <c r="C17" s="179"/>
      <c r="D17" s="179"/>
      <c r="E17" s="180"/>
    </row>
    <row r="18" spans="2:5" x14ac:dyDescent="0.2">
      <c r="B18" s="181"/>
      <c r="C18" s="179"/>
      <c r="D18" s="179"/>
      <c r="E18" s="180"/>
    </row>
    <row r="19" spans="2:5" x14ac:dyDescent="0.2">
      <c r="B19" s="181"/>
      <c r="C19" s="179"/>
      <c r="D19" s="179"/>
      <c r="E19" s="180"/>
    </row>
    <row r="20" spans="2:5" x14ac:dyDescent="0.2">
      <c r="B20" s="7"/>
      <c r="C20" s="8"/>
      <c r="D20" s="8"/>
      <c r="E20" s="9"/>
    </row>
    <row r="21" spans="2:5" ht="18.75" x14ac:dyDescent="0.2">
      <c r="B21" s="10"/>
      <c r="C21" s="8"/>
      <c r="D21" s="8"/>
      <c r="E21" s="9"/>
    </row>
    <row r="22" spans="2:5" ht="21" x14ac:dyDescent="0.2">
      <c r="B22" s="245" t="s">
        <v>4</v>
      </c>
      <c r="C22" s="245"/>
      <c r="D22" s="245"/>
      <c r="E22" s="245"/>
    </row>
    <row r="23" spans="2:5" ht="21" x14ac:dyDescent="0.2">
      <c r="B23" s="245" t="s">
        <v>5</v>
      </c>
      <c r="C23" s="245"/>
      <c r="D23" s="245"/>
      <c r="E23" s="245"/>
    </row>
    <row r="24" spans="2:5" ht="21" x14ac:dyDescent="0.2">
      <c r="B24" s="245" t="s">
        <v>6</v>
      </c>
      <c r="C24" s="245"/>
      <c r="D24" s="245"/>
      <c r="E24" s="245"/>
    </row>
    <row r="25" spans="2:5" ht="36.75" customHeight="1" x14ac:dyDescent="0.2">
      <c r="B25" s="245" t="s">
        <v>7</v>
      </c>
      <c r="C25" s="245"/>
      <c r="D25" s="245"/>
      <c r="E25" s="245"/>
    </row>
    <row r="26" spans="2:5" ht="21" x14ac:dyDescent="0.2">
      <c r="B26" s="245" t="s">
        <v>8</v>
      </c>
      <c r="C26" s="245"/>
      <c r="D26" s="245"/>
      <c r="E26" s="245"/>
    </row>
    <row r="27" spans="2:5" ht="21" x14ac:dyDescent="0.2">
      <c r="B27" s="245" t="s">
        <v>9</v>
      </c>
      <c r="C27" s="245"/>
      <c r="D27" s="245"/>
      <c r="E27" s="245"/>
    </row>
    <row r="28" spans="2:5" ht="21" x14ac:dyDescent="0.2">
      <c r="B28" s="245" t="s">
        <v>10</v>
      </c>
      <c r="C28" s="246"/>
      <c r="D28" s="246"/>
      <c r="E28" s="246"/>
    </row>
    <row r="29" spans="2:5" x14ac:dyDescent="0.2">
      <c r="B29" s="11"/>
      <c r="C29" s="8"/>
      <c r="D29" s="8"/>
      <c r="E29" s="9"/>
    </row>
    <row r="30" spans="2:5" x14ac:dyDescent="0.2">
      <c r="B30" s="11"/>
      <c r="C30" s="8"/>
      <c r="D30" s="8"/>
      <c r="E30" s="9"/>
    </row>
    <row r="31" spans="2:5" ht="15" x14ac:dyDescent="0.2">
      <c r="B31" s="12"/>
      <c r="C31" s="8"/>
      <c r="D31" s="8"/>
      <c r="E31" s="9"/>
    </row>
    <row r="32" spans="2:5" x14ac:dyDescent="0.2">
      <c r="B32" s="242" t="s">
        <v>11</v>
      </c>
      <c r="C32" s="242"/>
      <c r="D32" s="242"/>
      <c r="E32" s="242"/>
    </row>
    <row r="33" spans="2:5" x14ac:dyDescent="0.2">
      <c r="B33" s="242" t="s">
        <v>12</v>
      </c>
      <c r="C33" s="242"/>
      <c r="D33" s="242"/>
      <c r="E33" s="242"/>
    </row>
  </sheetData>
  <mergeCells count="12">
    <mergeCell ref="B33:E33"/>
    <mergeCell ref="B7:E7"/>
    <mergeCell ref="B13:E13"/>
    <mergeCell ref="B14:E14"/>
    <mergeCell ref="B22:E22"/>
    <mergeCell ref="B25:E25"/>
    <mergeCell ref="B28:E28"/>
    <mergeCell ref="B32:E32"/>
    <mergeCell ref="B24:E24"/>
    <mergeCell ref="B27:E27"/>
    <mergeCell ref="B23:E23"/>
    <mergeCell ref="B26:E26"/>
  </mergeCells>
  <pageMargins left="0.7" right="0.7" top="0.75" bottom="0.75" header="0.3" footer="0.3"/>
  <pageSetup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H15"/>
  <sheetViews>
    <sheetView showGridLines="0" topLeftCell="A5" zoomScale="75" zoomScaleNormal="75" zoomScaleSheetLayoutView="100" workbookViewId="0">
      <selection activeCell="D8" sqref="D8"/>
    </sheetView>
  </sheetViews>
  <sheetFormatPr defaultColWidth="11.5703125" defaultRowHeight="12.75" x14ac:dyDescent="0.2"/>
  <cols>
    <col min="1" max="1" width="1.7109375" style="54" customWidth="1"/>
    <col min="2" max="2" width="25.7109375" style="54" customWidth="1"/>
    <col min="3" max="3" width="36" style="54" customWidth="1"/>
    <col min="4" max="4" width="91.5703125" style="54" customWidth="1"/>
    <col min="5" max="5" width="31" style="54" customWidth="1"/>
    <col min="6" max="6" width="10.42578125" style="54" customWidth="1"/>
    <col min="7" max="7" width="1.7109375" style="54" customWidth="1"/>
    <col min="8" max="8" width="20.7109375" style="54" customWidth="1"/>
    <col min="9" max="16384" width="11.5703125" style="54"/>
  </cols>
  <sheetData>
    <row r="1" spans="1:8" ht="18.75" x14ac:dyDescent="0.2">
      <c r="B1" s="301" t="s">
        <v>123</v>
      </c>
      <c r="C1" s="301"/>
      <c r="D1" s="301"/>
      <c r="E1" s="301"/>
      <c r="F1" s="301"/>
    </row>
    <row r="4" spans="1:8" ht="28.15" customHeight="1" x14ac:dyDescent="0.2">
      <c r="B4" s="55" t="s">
        <v>37</v>
      </c>
      <c r="C4" s="55" t="s">
        <v>109</v>
      </c>
      <c r="D4" s="56" t="s">
        <v>72</v>
      </c>
      <c r="E4" s="56" t="s">
        <v>73</v>
      </c>
      <c r="F4" s="56" t="s">
        <v>74</v>
      </c>
    </row>
    <row r="5" spans="1:8" ht="74.25" customHeight="1" x14ac:dyDescent="0.25">
      <c r="A5" s="57"/>
      <c r="B5" s="134" t="str">
        <f>[1]Inflation!B5</f>
        <v>Actuarial Report (31st)
on the 
Canada Pension Plan
as at 31 December 2021</v>
      </c>
      <c r="C5" s="165" t="s">
        <v>90</v>
      </c>
      <c r="D5" s="139" t="s">
        <v>124</v>
      </c>
      <c r="E5" s="166" t="s">
        <v>112</v>
      </c>
      <c r="F5" s="210">
        <f>'[1]Canadian Domestic Equities'!F5</f>
        <v>6.7000000000000004E-2</v>
      </c>
    </row>
    <row r="6" spans="1:8" ht="68.25" customHeight="1" x14ac:dyDescent="0.25">
      <c r="A6" s="57"/>
      <c r="B6" s="134" t="str">
        <f>[1]Inflation!B6</f>
        <v>Actuarial Valuation 
of the 
Quebec Pension Plan 
as at 31 December 2021</v>
      </c>
      <c r="C6" s="165" t="s">
        <v>93</v>
      </c>
      <c r="D6" s="139" t="s">
        <v>124</v>
      </c>
      <c r="E6" s="167" t="s">
        <v>114</v>
      </c>
      <c r="F6" s="137">
        <f>(9/30*(3.6)+21/30*(4.2))/100+[1]Inflation!F6</f>
        <v>6.1199999999999991E-2</v>
      </c>
      <c r="H6" s="168"/>
    </row>
    <row r="7" spans="1:8" ht="70.5" customHeight="1" x14ac:dyDescent="0.25">
      <c r="A7" s="57"/>
      <c r="B7" s="201" t="s">
        <v>96</v>
      </c>
      <c r="C7" s="165" t="s">
        <v>103</v>
      </c>
      <c r="D7" s="211" t="s">
        <v>125</v>
      </c>
      <c r="E7" s="204"/>
      <c r="F7" s="212">
        <f>'[1]FP Canada-Institute Survey'!G16</f>
        <v>6.6000000000000003E-2</v>
      </c>
    </row>
    <row r="8" spans="1:8" ht="117" customHeight="1" x14ac:dyDescent="0.25">
      <c r="A8" s="57"/>
      <c r="B8" s="151" t="s">
        <v>234</v>
      </c>
      <c r="C8" s="152" t="s">
        <v>116</v>
      </c>
      <c r="D8" s="209" t="s">
        <v>240</v>
      </c>
      <c r="E8" s="215" t="s">
        <v>126</v>
      </c>
      <c r="F8" s="210">
        <f>'[1]50 Years Data '!Q76</f>
        <v>0.1156279811057932</v>
      </c>
      <c r="H8" s="58"/>
    </row>
    <row r="9" spans="1:8" ht="117" customHeight="1" x14ac:dyDescent="0.25">
      <c r="A9" s="57"/>
      <c r="B9" s="134" t="str">
        <f>'[1]Fixed Income'!B8</f>
        <v>Market based expected return (MBER) as at December 31, 2024</v>
      </c>
      <c r="C9" s="152" t="s">
        <v>127</v>
      </c>
      <c r="D9" s="209" t="s">
        <v>128</v>
      </c>
      <c r="E9" s="216" t="s">
        <v>129</v>
      </c>
      <c r="F9" s="210">
        <f>(1+[1]MBER!F11)*(1+'[1]Summary Rates'!J5)-1</f>
        <v>4.7137599999999891E-2</v>
      </c>
      <c r="H9" s="58"/>
    </row>
    <row r="10" spans="1:8" ht="55.5" customHeight="1" x14ac:dyDescent="0.25">
      <c r="A10" s="57"/>
      <c r="B10" s="153" t="s">
        <v>38</v>
      </c>
      <c r="C10" s="302" t="s">
        <v>130</v>
      </c>
      <c r="D10" s="303"/>
      <c r="E10" s="304"/>
      <c r="F10" s="154">
        <f>AVERAGE(F5:F9)-0.005</f>
        <v>6.6393116221158607E-2</v>
      </c>
    </row>
    <row r="12" spans="1:8" ht="60" customHeight="1" x14ac:dyDescent="0.2">
      <c r="B12" s="305"/>
      <c r="C12" s="305"/>
      <c r="D12" s="305"/>
      <c r="E12" s="305"/>
      <c r="F12" s="305"/>
      <c r="H12" s="59"/>
    </row>
    <row r="14" spans="1:8" ht="15" x14ac:dyDescent="0.25">
      <c r="B14" s="57"/>
      <c r="C14" s="57"/>
    </row>
    <row r="15" spans="1:8" ht="15" x14ac:dyDescent="0.25">
      <c r="B15" s="57"/>
      <c r="C15" s="57"/>
    </row>
  </sheetData>
  <mergeCells count="3">
    <mergeCell ref="B1:F1"/>
    <mergeCell ref="C10:E10"/>
    <mergeCell ref="B12:F12"/>
  </mergeCells>
  <hyperlinks>
    <hyperlink ref="C7" location="'FP Canada-Institute Survey'!A1" display="FP Canada-Institute Survey" xr:uid="{91D26BA6-CC6A-48E2-87CC-F8D89DB2F4B6}"/>
    <hyperlink ref="C6" r:id="rId1" xr:uid="{AEDB5BD8-1F13-4D4C-BB81-F92F972BEE52}"/>
    <hyperlink ref="C5" r:id="rId2" location="tbl69" xr:uid="{1D57DEDC-2757-4E72-A80B-C54759A52B5B}"/>
    <hyperlink ref="C8" location="'50 Years Data '!A1" display="'50 Years Data '!A1" xr:uid="{CC6794F1-096E-40C1-818F-3C5D831BB5BE}"/>
  </hyperlinks>
  <printOptions horizontalCentered="1"/>
  <pageMargins left="0.70866141732283472" right="0.70866141732283472" top="0.74803149606299213" bottom="0.74803149606299213" header="0.31496062992125984" footer="0.31496062992125984"/>
  <pageSetup scale="61" fitToHeight="0"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7">
    <tabColor rgb="FF92D050"/>
    <pageSetUpPr fitToPage="1"/>
  </sheetPr>
  <dimension ref="A1:H15"/>
  <sheetViews>
    <sheetView showGridLines="0" topLeftCell="A8" zoomScale="120" zoomScaleNormal="120" zoomScaleSheetLayoutView="100" workbookViewId="0">
      <selection activeCell="D8" sqref="D8"/>
    </sheetView>
  </sheetViews>
  <sheetFormatPr defaultColWidth="11.5703125" defaultRowHeight="12.75" x14ac:dyDescent="0.2"/>
  <cols>
    <col min="1" max="1" width="1.7109375" style="54" customWidth="1"/>
    <col min="2" max="2" width="25.7109375" style="54" customWidth="1"/>
    <col min="3" max="3" width="36" style="54" customWidth="1"/>
    <col min="4" max="4" width="91.5703125" style="54" customWidth="1"/>
    <col min="5" max="5" width="31" style="54" customWidth="1"/>
    <col min="6" max="6" width="10.42578125" style="54" customWidth="1"/>
    <col min="7" max="7" width="1.7109375" style="54" customWidth="1"/>
    <col min="8" max="8" width="20.7109375" style="54" customWidth="1"/>
    <col min="9" max="16384" width="11.5703125" style="54"/>
  </cols>
  <sheetData>
    <row r="1" spans="1:8" ht="18.75" x14ac:dyDescent="0.2">
      <c r="B1" s="301" t="s">
        <v>131</v>
      </c>
      <c r="C1" s="301"/>
      <c r="D1" s="301"/>
      <c r="E1" s="301"/>
      <c r="F1" s="301"/>
    </row>
    <row r="4" spans="1:8" ht="28.15" customHeight="1" x14ac:dyDescent="0.2">
      <c r="B4" s="55" t="s">
        <v>37</v>
      </c>
      <c r="C4" s="55" t="s">
        <v>109</v>
      </c>
      <c r="D4" s="56" t="s">
        <v>72</v>
      </c>
      <c r="E4" s="56" t="s">
        <v>73</v>
      </c>
      <c r="F4" s="56" t="s">
        <v>74</v>
      </c>
    </row>
    <row r="5" spans="1:8" ht="74.25" customHeight="1" x14ac:dyDescent="0.25">
      <c r="A5" s="57"/>
      <c r="B5" s="134" t="str">
        <f>[1]Inflation!B5</f>
        <v>Actuarial Report (31st)
on the 
Canada Pension Plan
as at 31 December 2021</v>
      </c>
      <c r="C5" s="165" t="s">
        <v>90</v>
      </c>
      <c r="D5" s="139" t="s">
        <v>124</v>
      </c>
      <c r="E5" s="166" t="s">
        <v>112</v>
      </c>
      <c r="F5" s="210">
        <f>'[1]Canadian Domestic Equities'!F5</f>
        <v>6.7000000000000004E-2</v>
      </c>
    </row>
    <row r="6" spans="1:8" ht="68.25" customHeight="1" x14ac:dyDescent="0.25">
      <c r="A6" s="57"/>
      <c r="B6" s="134" t="str">
        <f>[1]Inflation!B6</f>
        <v>Actuarial Valuation 
of the 
Quebec Pension Plan 
as at 31 December 2021</v>
      </c>
      <c r="C6" s="165" t="s">
        <v>93</v>
      </c>
      <c r="D6" s="139" t="s">
        <v>124</v>
      </c>
      <c r="E6" s="167" t="s">
        <v>114</v>
      </c>
      <c r="F6" s="137">
        <f>(9/30*(3.6)+21/30*(4.2))/100+[1]Inflation!F6</f>
        <v>6.1199999999999991E-2</v>
      </c>
      <c r="H6" s="168"/>
    </row>
    <row r="7" spans="1:8" ht="70.5" customHeight="1" x14ac:dyDescent="0.25">
      <c r="A7" s="57"/>
      <c r="B7" s="201" t="s">
        <v>96</v>
      </c>
      <c r="C7" s="165" t="s">
        <v>103</v>
      </c>
      <c r="D7" s="211" t="s">
        <v>132</v>
      </c>
      <c r="E7" s="204" t="s">
        <v>133</v>
      </c>
      <c r="F7" s="212">
        <f>'[1]FP Canada-Institute Survey'!H16</f>
        <v>7.3999999999999996E-2</v>
      </c>
    </row>
    <row r="8" spans="1:8" ht="117" customHeight="1" x14ac:dyDescent="0.25">
      <c r="A8" s="57"/>
      <c r="B8" s="151" t="s">
        <v>235</v>
      </c>
      <c r="C8" s="152" t="s">
        <v>116</v>
      </c>
      <c r="D8" s="209" t="s">
        <v>241</v>
      </c>
      <c r="E8" s="215" t="s">
        <v>134</v>
      </c>
      <c r="F8" s="210">
        <f>'[1]50 Years Data '!U76</f>
        <v>8.7190665916567767E-2</v>
      </c>
      <c r="H8" s="58"/>
    </row>
    <row r="9" spans="1:8" ht="117" customHeight="1" x14ac:dyDescent="0.25">
      <c r="A9" s="57"/>
      <c r="B9" s="134" t="str">
        <f>'[1]Fixed Income'!B8</f>
        <v>Market based expected return (MBER) as at December 31, 2024</v>
      </c>
      <c r="C9" s="152" t="s">
        <v>127</v>
      </c>
      <c r="D9" s="209" t="s">
        <v>135</v>
      </c>
      <c r="E9" s="216" t="s">
        <v>136</v>
      </c>
      <c r="F9" s="210">
        <f>(1+[1]MBER!G11)*(1+'[1]Summary Rates'!J5)-1</f>
        <v>8.0626399999999876E-2</v>
      </c>
      <c r="H9" s="58"/>
    </row>
    <row r="10" spans="1:8" ht="55.5" customHeight="1" x14ac:dyDescent="0.25">
      <c r="A10" s="57"/>
      <c r="B10" s="153" t="s">
        <v>38</v>
      </c>
      <c r="C10" s="306" t="s">
        <v>130</v>
      </c>
      <c r="D10" s="306"/>
      <c r="E10" s="306"/>
      <c r="F10" s="154">
        <f>AVERAGE(F5:F9)-0.005</f>
        <v>6.9003413183313517E-2</v>
      </c>
    </row>
    <row r="12" spans="1:8" ht="60" customHeight="1" x14ac:dyDescent="0.2">
      <c r="B12" s="305"/>
      <c r="C12" s="305"/>
      <c r="D12" s="305"/>
      <c r="E12" s="305"/>
      <c r="F12" s="305"/>
      <c r="H12" s="59"/>
    </row>
    <row r="14" spans="1:8" ht="15" x14ac:dyDescent="0.25">
      <c r="B14" s="57"/>
      <c r="C14" s="57"/>
    </row>
    <row r="15" spans="1:8" ht="15" x14ac:dyDescent="0.25">
      <c r="B15" s="57"/>
      <c r="C15" s="57"/>
    </row>
  </sheetData>
  <mergeCells count="3">
    <mergeCell ref="C10:E10"/>
    <mergeCell ref="B1:F1"/>
    <mergeCell ref="B12:F12"/>
  </mergeCells>
  <hyperlinks>
    <hyperlink ref="C8" location="'50 Years Data '!A1" display="'50 Years Data '!A1" xr:uid="{A5C6271B-6EFE-4B1B-B4DB-0F43EC8AB204}"/>
    <hyperlink ref="C5" r:id="rId1" location="tbl69" xr:uid="{B84ED815-2078-4329-8EE4-DABE13DFF8CE}"/>
    <hyperlink ref="C6" r:id="rId2" xr:uid="{05243C5A-426B-4456-A509-855AF6CD8030}"/>
    <hyperlink ref="C7" location="'FP Canada-Institute Survey'!A1" display="FP Canada-Institute Survey" xr:uid="{A51CC993-AC44-4597-83AA-0146C8C63629}"/>
  </hyperlinks>
  <printOptions horizontalCentered="1"/>
  <pageMargins left="0.70866141732283472" right="0.70866141732283472" top="0.74803149606299213" bottom="0.74803149606299213" header="0.31496062992125984" footer="0.31496062992125984"/>
  <pageSetup scale="61" fitToHeight="0"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tabColor rgb="FF92D050"/>
    <pageSetUpPr fitToPage="1"/>
  </sheetPr>
  <dimension ref="B1:H15"/>
  <sheetViews>
    <sheetView showGridLines="0" topLeftCell="B9" zoomScaleNormal="100" zoomScaleSheetLayoutView="100" workbookViewId="0">
      <selection activeCell="D21" sqref="D21"/>
    </sheetView>
  </sheetViews>
  <sheetFormatPr defaultColWidth="11.5703125" defaultRowHeight="12.75" x14ac:dyDescent="0.2"/>
  <cols>
    <col min="1" max="1" width="1.7109375" style="9" customWidth="1"/>
    <col min="2" max="2" width="25.7109375" style="9" customWidth="1"/>
    <col min="3" max="3" width="34.140625" style="9" customWidth="1"/>
    <col min="4" max="4" width="100.7109375" style="9" customWidth="1"/>
    <col min="5" max="5" width="26.42578125" style="9" customWidth="1"/>
    <col min="6" max="6" width="8.28515625" style="9" customWidth="1"/>
    <col min="7" max="7" width="1.7109375" style="9" customWidth="1"/>
    <col min="8" max="8" width="23.7109375" style="9" customWidth="1"/>
    <col min="9" max="16384" width="11.5703125" style="9"/>
  </cols>
  <sheetData>
    <row r="1" spans="2:8" ht="18.75" x14ac:dyDescent="0.2">
      <c r="B1" s="277" t="s">
        <v>137</v>
      </c>
      <c r="C1" s="277"/>
      <c r="D1" s="277"/>
      <c r="E1" s="277"/>
      <c r="F1" s="277"/>
    </row>
    <row r="4" spans="2:8" ht="28.15" customHeight="1" x14ac:dyDescent="0.2">
      <c r="B4" s="46" t="s">
        <v>37</v>
      </c>
      <c r="C4" s="46" t="s">
        <v>109</v>
      </c>
      <c r="D4" s="46" t="s">
        <v>72</v>
      </c>
      <c r="E4" s="46" t="s">
        <v>73</v>
      </c>
      <c r="F4" s="46" t="s">
        <v>74</v>
      </c>
    </row>
    <row r="5" spans="2:8" ht="74.25" customHeight="1" x14ac:dyDescent="0.2">
      <c r="B5" s="134" t="str">
        <f>[1]Inflation!B5</f>
        <v>Actuarial Report (31st)
on the 
Canada Pension Plan
as at 31 December 2021</v>
      </c>
      <c r="C5" s="165" t="s">
        <v>90</v>
      </c>
      <c r="D5" s="139" t="s">
        <v>138</v>
      </c>
      <c r="E5" s="166" t="s">
        <v>139</v>
      </c>
      <c r="F5" s="137">
        <f>'[1]Foreign Equities (Developed)'!F5+0.009</f>
        <v>7.5999999999999998E-2</v>
      </c>
    </row>
    <row r="6" spans="2:8" ht="66.599999999999994" customHeight="1" x14ac:dyDescent="0.2">
      <c r="B6" s="134" t="str">
        <f>[1]Inflation!B6</f>
        <v>Actuarial Valuation 
of the 
Quebec Pension Plan 
as at 31 December 2021</v>
      </c>
      <c r="C6" s="165" t="s">
        <v>93</v>
      </c>
      <c r="D6" s="139" t="s">
        <v>138</v>
      </c>
      <c r="E6" s="167" t="s">
        <v>140</v>
      </c>
      <c r="F6" s="137">
        <f>(9/30*(3.6)+21/30*(4.2))/100+[1]Inflation!F6+0.009</f>
        <v>7.0199999999999985E-2</v>
      </c>
    </row>
    <row r="7" spans="2:8" ht="84.75" customHeight="1" x14ac:dyDescent="0.2">
      <c r="B7" s="201" t="s">
        <v>96</v>
      </c>
      <c r="C7" s="165" t="s">
        <v>103</v>
      </c>
      <c r="D7" s="138" t="s">
        <v>97</v>
      </c>
      <c r="E7" s="177"/>
      <c r="F7" s="147">
        <f>'[1]FP Canada-Institute Survey'!I16</f>
        <v>8.3299999999999999E-2</v>
      </c>
    </row>
    <row r="8" spans="2:8" ht="120" customHeight="1" x14ac:dyDescent="0.2">
      <c r="B8" s="134" t="s">
        <v>141</v>
      </c>
      <c r="C8" s="148" t="s">
        <v>116</v>
      </c>
      <c r="D8" s="155" t="s">
        <v>142</v>
      </c>
      <c r="E8" s="217" t="s">
        <v>143</v>
      </c>
      <c r="F8" s="137">
        <f>'[1]50 Years Data '!Y76</f>
        <v>9.1637089325459664E-2</v>
      </c>
    </row>
    <row r="9" spans="2:8" ht="120" customHeight="1" x14ac:dyDescent="0.2">
      <c r="B9" s="134" t="str">
        <f>'[1]Fixed Income'!B8</f>
        <v>Market based expected return (MBER) as at December 31, 2024</v>
      </c>
      <c r="C9" s="152" t="s">
        <v>119</v>
      </c>
      <c r="D9" s="171" t="s">
        <v>144</v>
      </c>
      <c r="E9" s="218" t="s">
        <v>145</v>
      </c>
      <c r="F9" s="137">
        <f>(1+[1]MBER!H11)*(1+'[1]Summary Rates'!J5)-1</f>
        <v>0.1061513999999999</v>
      </c>
    </row>
    <row r="10" spans="2:8" ht="54.95" customHeight="1" x14ac:dyDescent="0.2">
      <c r="B10" s="149" t="s">
        <v>38</v>
      </c>
      <c r="C10" s="307" t="s">
        <v>130</v>
      </c>
      <c r="D10" s="308"/>
      <c r="E10" s="309"/>
      <c r="F10" s="150">
        <f>AVERAGE(F5:F9)-0.005</f>
        <v>8.0457697865091909E-2</v>
      </c>
    </row>
    <row r="11" spans="2:8" x14ac:dyDescent="0.2">
      <c r="D11" s="8"/>
    </row>
    <row r="12" spans="2:8" ht="40.5" customHeight="1" x14ac:dyDescent="0.2">
      <c r="B12" s="310" t="s">
        <v>146</v>
      </c>
      <c r="C12" s="311"/>
      <c r="D12" s="311"/>
      <c r="E12" s="311"/>
      <c r="F12" s="311"/>
      <c r="H12" s="60"/>
    </row>
    <row r="13" spans="2:8" ht="29.25" customHeight="1" x14ac:dyDescent="0.2">
      <c r="B13" s="312"/>
      <c r="C13" s="312"/>
      <c r="D13" s="312"/>
      <c r="E13" s="312"/>
      <c r="F13" s="312"/>
    </row>
    <row r="14" spans="2:8" x14ac:dyDescent="0.2">
      <c r="B14" s="235" t="s">
        <v>236</v>
      </c>
      <c r="C14" s="233"/>
      <c r="D14" s="233"/>
    </row>
    <row r="15" spans="2:8" x14ac:dyDescent="0.2">
      <c r="B15" s="235" t="s">
        <v>147</v>
      </c>
      <c r="C15" s="233"/>
      <c r="D15" s="233"/>
    </row>
  </sheetData>
  <mergeCells count="4">
    <mergeCell ref="C10:E10"/>
    <mergeCell ref="B1:F1"/>
    <mergeCell ref="B12:F12"/>
    <mergeCell ref="B13:F13"/>
  </mergeCells>
  <hyperlinks>
    <hyperlink ref="C8" location="'50 Years Data '!A1" display="'50 Years Data '!A1" xr:uid="{1FBE15B8-3A98-4925-9C50-B4774D01B98A}"/>
    <hyperlink ref="C5" r:id="rId1" location="tbl69" xr:uid="{89B86BEF-3208-4627-9803-E8B609B6462F}"/>
    <hyperlink ref="C6" r:id="rId2" xr:uid="{F0A308B1-5227-4C3E-9061-A74BE53E4E55}"/>
    <hyperlink ref="C7" location="'FP Canada-Institute Survey'!A1" display="FP Canada-Institute Survey" xr:uid="{5B678AD5-2DD7-4064-830F-3A6C8D7AEE78}"/>
  </hyperlinks>
  <pageMargins left="0.7" right="0.7" top="0.75" bottom="0.75" header="0.3" footer="0.3"/>
  <pageSetup scale="61" fitToHeight="0" orientation="landscape"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tabColor rgb="FFFF0000"/>
  </sheetPr>
  <dimension ref="B3:H30"/>
  <sheetViews>
    <sheetView topLeftCell="A21" zoomScaleNormal="100" zoomScaleSheetLayoutView="100" workbookViewId="0">
      <selection activeCell="P37" sqref="P37"/>
    </sheetView>
  </sheetViews>
  <sheetFormatPr defaultColWidth="9.140625" defaultRowHeight="12.75" x14ac:dyDescent="0.2"/>
  <cols>
    <col min="1" max="1" width="4.5703125" style="9" customWidth="1"/>
    <col min="2" max="2" width="53" style="9" customWidth="1"/>
    <col min="3" max="16384" width="9.140625" style="9"/>
  </cols>
  <sheetData>
    <row r="3" spans="2:8" ht="61.5" customHeight="1" x14ac:dyDescent="0.2">
      <c r="B3" s="42" t="s">
        <v>0</v>
      </c>
    </row>
    <row r="4" spans="2:8" ht="61.5" customHeight="1" x14ac:dyDescent="0.2">
      <c r="B4" s="42"/>
    </row>
    <row r="5" spans="2:8" x14ac:dyDescent="0.2">
      <c r="H5" s="9" t="s">
        <v>30</v>
      </c>
    </row>
    <row r="7" spans="2:8" ht="135" customHeight="1" x14ac:dyDescent="0.2">
      <c r="B7" s="313" t="s">
        <v>148</v>
      </c>
      <c r="C7" s="313"/>
      <c r="D7" s="313"/>
      <c r="E7" s="313"/>
    </row>
    <row r="8" spans="2:8" ht="15" x14ac:dyDescent="0.2">
      <c r="B8" s="43"/>
      <c r="C8" s="8"/>
      <c r="D8" s="8"/>
    </row>
    <row r="9" spans="2:8" ht="15" x14ac:dyDescent="0.2">
      <c r="B9" s="43"/>
      <c r="C9" s="8"/>
      <c r="D9" s="8"/>
    </row>
    <row r="10" spans="2:8" ht="15" x14ac:dyDescent="0.2">
      <c r="B10" s="43"/>
      <c r="C10" s="8"/>
      <c r="D10" s="8"/>
    </row>
    <row r="11" spans="2:8" ht="15" x14ac:dyDescent="0.2">
      <c r="B11" s="43"/>
      <c r="C11" s="8"/>
      <c r="D11" s="8"/>
    </row>
    <row r="12" spans="2:8" ht="23.25" x14ac:dyDescent="0.2">
      <c r="B12" s="44"/>
      <c r="C12" s="8"/>
      <c r="D12" s="8"/>
    </row>
    <row r="13" spans="2:8" ht="23.25" customHeight="1" x14ac:dyDescent="0.2">
      <c r="B13" s="314" t="s">
        <v>2</v>
      </c>
      <c r="C13" s="314"/>
      <c r="D13" s="314"/>
      <c r="E13" s="314"/>
    </row>
    <row r="14" spans="2:8" ht="25.5" customHeight="1" x14ac:dyDescent="0.2">
      <c r="B14" s="276" t="s">
        <v>35</v>
      </c>
      <c r="C14" s="276"/>
      <c r="D14" s="276"/>
      <c r="E14" s="276"/>
    </row>
    <row r="15" spans="2:8" x14ac:dyDescent="0.2">
      <c r="B15" s="7"/>
      <c r="C15" s="8"/>
      <c r="D15" s="8"/>
    </row>
    <row r="16" spans="2:8" x14ac:dyDescent="0.2">
      <c r="B16" s="7"/>
      <c r="C16" s="8"/>
      <c r="D16" s="8"/>
    </row>
    <row r="17" spans="2:5" x14ac:dyDescent="0.2">
      <c r="B17" s="7"/>
      <c r="C17" s="8"/>
      <c r="D17" s="8"/>
    </row>
    <row r="18" spans="2:5" x14ac:dyDescent="0.2">
      <c r="B18" s="7"/>
      <c r="C18" s="8"/>
      <c r="D18" s="8"/>
    </row>
    <row r="19" spans="2:5" x14ac:dyDescent="0.2">
      <c r="B19" s="7"/>
      <c r="C19" s="8"/>
      <c r="D19" s="8"/>
    </row>
    <row r="20" spans="2:5" x14ac:dyDescent="0.2">
      <c r="B20" s="7"/>
      <c r="C20" s="8"/>
      <c r="D20" s="8"/>
    </row>
    <row r="21" spans="2:5" ht="18.75" x14ac:dyDescent="0.2">
      <c r="B21" s="10"/>
      <c r="C21" s="8"/>
      <c r="D21" s="8"/>
    </row>
    <row r="22" spans="2:5" ht="21" x14ac:dyDescent="0.2">
      <c r="B22" s="245"/>
      <c r="C22" s="245"/>
      <c r="D22" s="245"/>
      <c r="E22" s="245"/>
    </row>
    <row r="23" spans="2:5" ht="21" x14ac:dyDescent="0.2">
      <c r="B23" s="245"/>
      <c r="C23" s="245"/>
      <c r="D23" s="245"/>
      <c r="E23" s="245"/>
    </row>
    <row r="24" spans="2:5" ht="21" x14ac:dyDescent="0.2">
      <c r="B24" s="245"/>
      <c r="C24" s="245"/>
      <c r="D24" s="245"/>
      <c r="E24" s="245"/>
    </row>
    <row r="25" spans="2:5" ht="21" x14ac:dyDescent="0.2">
      <c r="B25" s="245"/>
      <c r="C25" s="245"/>
      <c r="D25" s="245"/>
      <c r="E25" s="245"/>
    </row>
    <row r="26" spans="2:5" x14ac:dyDescent="0.2">
      <c r="B26" s="11"/>
      <c r="C26" s="8"/>
      <c r="D26" s="8"/>
    </row>
    <row r="27" spans="2:5" x14ac:dyDescent="0.2">
      <c r="B27" s="11"/>
      <c r="C27" s="8"/>
      <c r="D27" s="8"/>
    </row>
    <row r="28" spans="2:5" ht="15" x14ac:dyDescent="0.2">
      <c r="B28" s="12"/>
      <c r="C28" s="8"/>
      <c r="D28" s="8"/>
    </row>
    <row r="29" spans="2:5" x14ac:dyDescent="0.2">
      <c r="B29" s="242" t="s">
        <v>69</v>
      </c>
      <c r="C29" s="242"/>
      <c r="D29" s="242"/>
      <c r="E29" s="242"/>
    </row>
    <row r="30" spans="2:5" x14ac:dyDescent="0.2">
      <c r="B30" s="242" t="s">
        <v>12</v>
      </c>
      <c r="C30" s="242"/>
      <c r="D30" s="242"/>
      <c r="E30" s="242"/>
    </row>
  </sheetData>
  <mergeCells count="9">
    <mergeCell ref="B24:E24"/>
    <mergeCell ref="B25:E25"/>
    <mergeCell ref="B29:E29"/>
    <mergeCell ref="B30:E30"/>
    <mergeCell ref="B7:E7"/>
    <mergeCell ref="B13:E13"/>
    <mergeCell ref="B14:E14"/>
    <mergeCell ref="B22:E22"/>
    <mergeCell ref="B23:E23"/>
  </mergeCells>
  <pageMargins left="0.7" right="0.7" top="0.75" bottom="0.75" header="0.3" footer="0.3"/>
  <pageSetup scale="8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pageSetUpPr fitToPage="1"/>
  </sheetPr>
  <dimension ref="A1:U14"/>
  <sheetViews>
    <sheetView showGridLines="0" zoomScaleNormal="100" zoomScaleSheetLayoutView="90" workbookViewId="0">
      <selection activeCell="A2" sqref="A2"/>
    </sheetView>
  </sheetViews>
  <sheetFormatPr defaultColWidth="8.85546875" defaultRowHeight="12.75" x14ac:dyDescent="0.2"/>
  <cols>
    <col min="1" max="1" width="9.7109375" style="54" customWidth="1"/>
    <col min="2" max="3" width="8.85546875" style="54"/>
    <col min="4" max="4" width="8.7109375" style="54" customWidth="1"/>
    <col min="5" max="21" width="9.7109375" style="54" customWidth="1"/>
    <col min="22" max="16384" width="8.85546875" style="54"/>
  </cols>
  <sheetData>
    <row r="1" spans="1:21" ht="18.75" x14ac:dyDescent="0.2">
      <c r="A1" s="277" t="s">
        <v>149</v>
      </c>
      <c r="B1" s="277"/>
      <c r="C1" s="277"/>
      <c r="D1" s="277"/>
      <c r="E1" s="277"/>
      <c r="F1" s="277"/>
      <c r="G1" s="277"/>
      <c r="H1" s="277"/>
      <c r="I1" s="277"/>
      <c r="J1" s="277"/>
      <c r="K1" s="277"/>
      <c r="L1" s="277"/>
      <c r="M1" s="277"/>
      <c r="N1" s="277"/>
      <c r="O1" s="277"/>
      <c r="P1" s="277"/>
      <c r="Q1" s="277"/>
      <c r="R1" s="277"/>
      <c r="S1" s="277"/>
      <c r="T1" s="277"/>
      <c r="U1" s="277"/>
    </row>
    <row r="2" spans="1:21" ht="12.75" customHeight="1" x14ac:dyDescent="0.2">
      <c r="A2" s="61"/>
      <c r="B2" s="61"/>
      <c r="C2" s="61"/>
      <c r="D2" s="61"/>
      <c r="E2" s="61"/>
      <c r="F2" s="61"/>
      <c r="G2" s="61"/>
      <c r="H2" s="61"/>
      <c r="I2" s="61"/>
      <c r="J2" s="61"/>
      <c r="K2" s="61"/>
      <c r="L2" s="61"/>
      <c r="M2" s="61"/>
      <c r="N2" s="61"/>
      <c r="O2" s="61"/>
      <c r="P2" s="61"/>
      <c r="Q2" s="61"/>
      <c r="R2" s="61"/>
      <c r="S2" s="61"/>
      <c r="T2" s="61"/>
      <c r="U2" s="61"/>
    </row>
    <row r="3" spans="1:21" x14ac:dyDescent="0.2">
      <c r="N3" s="65"/>
      <c r="O3" s="65"/>
      <c r="P3" s="65"/>
      <c r="Q3" s="65"/>
      <c r="R3" s="65"/>
      <c r="S3" s="65"/>
    </row>
    <row r="4" spans="1:21" ht="15" customHeight="1" x14ac:dyDescent="0.25">
      <c r="A4" s="57"/>
      <c r="B4" s="57"/>
      <c r="C4" s="57"/>
      <c r="D4" s="57"/>
      <c r="E4" s="46">
        <v>2025</v>
      </c>
      <c r="F4" s="46">
        <v>2024</v>
      </c>
      <c r="G4" s="46">
        <v>2023</v>
      </c>
      <c r="H4" s="46">
        <v>2022</v>
      </c>
      <c r="I4" s="46">
        <v>2021</v>
      </c>
      <c r="J4" s="46">
        <v>2020</v>
      </c>
      <c r="K4" s="46">
        <v>2019</v>
      </c>
      <c r="L4" s="46">
        <v>2018</v>
      </c>
      <c r="M4" s="46">
        <v>2017</v>
      </c>
      <c r="N4" s="46">
        <v>2016</v>
      </c>
      <c r="O4" s="46">
        <v>2015</v>
      </c>
      <c r="P4" s="46">
        <v>2014</v>
      </c>
      <c r="Q4" s="46">
        <v>2013</v>
      </c>
      <c r="R4" s="46">
        <v>2012</v>
      </c>
      <c r="S4" s="46">
        <v>2011</v>
      </c>
      <c r="T4" s="46">
        <v>2010</v>
      </c>
      <c r="U4" s="46">
        <v>2009</v>
      </c>
    </row>
    <row r="5" spans="1:21" ht="20.25" customHeight="1" x14ac:dyDescent="0.2">
      <c r="A5" s="324" t="s">
        <v>46</v>
      </c>
      <c r="B5" s="324"/>
      <c r="C5" s="324"/>
      <c r="D5" s="324"/>
      <c r="E5" s="228">
        <f>'[1]Summary Rates'!J5</f>
        <v>2.0999999999999998E-2</v>
      </c>
      <c r="F5" s="228">
        <v>2.0999999999999998E-2</v>
      </c>
      <c r="G5" s="228">
        <v>2.0999999999999998E-2</v>
      </c>
      <c r="H5" s="228">
        <v>2.0999999999999998E-2</v>
      </c>
      <c r="I5" s="228">
        <v>0.02</v>
      </c>
      <c r="J5" s="228">
        <v>0.02</v>
      </c>
      <c r="K5" s="228">
        <v>2.1000000000000001E-2</v>
      </c>
      <c r="L5" s="228">
        <v>0.02</v>
      </c>
      <c r="M5" s="228">
        <v>0.02</v>
      </c>
      <c r="N5" s="228">
        <v>2.1000000000000001E-2</v>
      </c>
      <c r="O5" s="228">
        <v>0.02</v>
      </c>
      <c r="P5" s="228">
        <v>0.02</v>
      </c>
      <c r="Q5" s="228">
        <v>2.2499999999999999E-2</v>
      </c>
      <c r="R5" s="228">
        <v>2.2499999999999999E-2</v>
      </c>
      <c r="S5" s="228">
        <v>2.2499999999999999E-2</v>
      </c>
      <c r="T5" s="229">
        <v>2.2499999999999999E-2</v>
      </c>
      <c r="U5" s="229">
        <v>2.2499999999999999E-2</v>
      </c>
    </row>
    <row r="6" spans="1:21" ht="20.25" customHeight="1" x14ac:dyDescent="0.2">
      <c r="A6" s="324" t="s">
        <v>150</v>
      </c>
      <c r="B6" s="324"/>
      <c r="C6" s="324"/>
      <c r="D6" s="324"/>
      <c r="E6" s="228">
        <f>'[1]Summary Rates'!J9</f>
        <v>2.4E-2</v>
      </c>
      <c r="F6" s="228">
        <v>2.4E-2</v>
      </c>
      <c r="G6" s="228">
        <v>2.3E-2</v>
      </c>
      <c r="H6" s="228">
        <v>2.3E-2</v>
      </c>
      <c r="I6" s="228">
        <v>2.3E-2</v>
      </c>
      <c r="J6" s="228">
        <v>2.4E-2</v>
      </c>
      <c r="K6" s="228">
        <v>0.03</v>
      </c>
      <c r="L6" s="228">
        <v>2.8999999999999998E-2</v>
      </c>
      <c r="M6" s="228">
        <v>2.9000000000000001E-2</v>
      </c>
      <c r="N6" s="228">
        <v>0.03</v>
      </c>
      <c r="O6" s="228">
        <v>2.9000000000000001E-2</v>
      </c>
      <c r="P6" s="228">
        <v>0.03</v>
      </c>
      <c r="Q6" s="228">
        <v>3.2500000000000001E-2</v>
      </c>
      <c r="R6" s="228">
        <v>3.2500000000000001E-2</v>
      </c>
      <c r="S6" s="228">
        <v>3.5000000000000003E-2</v>
      </c>
      <c r="T6" s="229">
        <v>3.7499999999999999E-2</v>
      </c>
      <c r="U6" s="229">
        <v>3.7499999999999999E-2</v>
      </c>
    </row>
    <row r="7" spans="1:21" ht="20.25" customHeight="1" x14ac:dyDescent="0.2">
      <c r="A7" s="324" t="s">
        <v>151</v>
      </c>
      <c r="B7" s="324"/>
      <c r="C7" s="324"/>
      <c r="D7" s="324"/>
      <c r="E7" s="228">
        <f>'[1]Summary Rates'!J10</f>
        <v>3.4000000000000002E-2</v>
      </c>
      <c r="F7" s="228">
        <v>3.4000000000000002E-2</v>
      </c>
      <c r="G7" s="228">
        <v>3.2000000000000001E-2</v>
      </c>
      <c r="H7" s="228">
        <v>2.8000000000000004E-2</v>
      </c>
      <c r="I7" s="228">
        <v>2.7E-2</v>
      </c>
      <c r="J7" s="228">
        <v>2.8999999999999998E-2</v>
      </c>
      <c r="K7" s="228">
        <v>3.9E-2</v>
      </c>
      <c r="L7" s="228">
        <v>3.9E-2</v>
      </c>
      <c r="M7" s="228">
        <v>3.9E-2</v>
      </c>
      <c r="N7" s="228">
        <v>0.04</v>
      </c>
      <c r="O7" s="228">
        <v>3.9E-2</v>
      </c>
      <c r="P7" s="228">
        <v>0.04</v>
      </c>
      <c r="Q7" s="228">
        <v>4.2500000000000003E-2</v>
      </c>
      <c r="R7" s="228">
        <v>4.4999999999999998E-2</v>
      </c>
      <c r="S7" s="228">
        <v>4.7500000000000001E-2</v>
      </c>
      <c r="T7" s="229">
        <v>0.05</v>
      </c>
      <c r="U7" s="229">
        <v>4.7500000000000001E-2</v>
      </c>
    </row>
    <row r="8" spans="1:21" ht="20.25" customHeight="1" x14ac:dyDescent="0.2">
      <c r="A8" s="324" t="s">
        <v>52</v>
      </c>
      <c r="B8" s="324"/>
      <c r="C8" s="324"/>
      <c r="D8" s="324"/>
      <c r="E8" s="228">
        <f>'[1]Summary Rates'!J11</f>
        <v>6.6000000000000003E-2</v>
      </c>
      <c r="F8" s="228">
        <v>6.4000000000000001E-2</v>
      </c>
      <c r="G8" s="228">
        <v>6.2E-2</v>
      </c>
      <c r="H8" s="228">
        <v>6.3E-2</v>
      </c>
      <c r="I8" s="228">
        <v>6.2E-2</v>
      </c>
      <c r="J8" s="228">
        <v>6.0999999999999999E-2</v>
      </c>
      <c r="K8" s="228">
        <v>6.0999999999999999E-2</v>
      </c>
      <c r="L8" s="228">
        <v>6.4000000000000001E-2</v>
      </c>
      <c r="M8" s="228">
        <v>6.5000000000000002E-2</v>
      </c>
      <c r="N8" s="228">
        <v>6.4000000000000001E-2</v>
      </c>
      <c r="O8" s="228">
        <v>6.3E-2</v>
      </c>
      <c r="P8" s="228">
        <v>6.5000000000000002E-2</v>
      </c>
      <c r="Q8" s="228">
        <v>7.0000000000000007E-2</v>
      </c>
      <c r="R8" s="228">
        <v>7.0000000000000007E-2</v>
      </c>
      <c r="S8" s="228">
        <v>7.0000000000000007E-2</v>
      </c>
      <c r="T8" s="229">
        <v>7.2499999999999995E-2</v>
      </c>
      <c r="U8" s="229">
        <v>7.2499999999999995E-2</v>
      </c>
    </row>
    <row r="9" spans="1:21" ht="20.25" customHeight="1" x14ac:dyDescent="0.2">
      <c r="A9" s="324" t="s">
        <v>53</v>
      </c>
      <c r="B9" s="324"/>
      <c r="C9" s="324"/>
      <c r="D9" s="324"/>
      <c r="E9" s="228">
        <f>'[1]Summary Rates'!J12</f>
        <v>6.6000000000000003E-2</v>
      </c>
      <c r="F9" s="325" t="s">
        <v>152</v>
      </c>
      <c r="G9" s="326"/>
      <c r="H9" s="326"/>
      <c r="I9" s="326"/>
      <c r="J9" s="326"/>
      <c r="K9" s="326"/>
      <c r="L9" s="326"/>
      <c r="M9" s="326"/>
      <c r="N9" s="326"/>
      <c r="O9" s="326"/>
      <c r="P9" s="326"/>
      <c r="Q9" s="326"/>
      <c r="R9" s="326"/>
      <c r="S9" s="326"/>
      <c r="T9" s="326"/>
      <c r="U9" s="327"/>
    </row>
    <row r="10" spans="1:21" ht="20.25" customHeight="1" x14ac:dyDescent="0.2">
      <c r="A10" s="227" t="s">
        <v>54</v>
      </c>
      <c r="B10" s="227"/>
      <c r="C10" s="227"/>
      <c r="D10" s="227"/>
      <c r="E10" s="228">
        <v>6.9000000000000006E-2</v>
      </c>
      <c r="F10" s="328"/>
      <c r="G10" s="329"/>
      <c r="H10" s="329"/>
      <c r="I10" s="329"/>
      <c r="J10" s="329"/>
      <c r="K10" s="329"/>
      <c r="L10" s="329"/>
      <c r="M10" s="329"/>
      <c r="N10" s="329"/>
      <c r="O10" s="329"/>
      <c r="P10" s="329"/>
      <c r="Q10" s="329"/>
      <c r="R10" s="329"/>
      <c r="S10" s="329"/>
      <c r="T10" s="329"/>
      <c r="U10" s="330"/>
    </row>
    <row r="11" spans="1:21" ht="20.25" customHeight="1" x14ac:dyDescent="0.2">
      <c r="A11" s="324" t="s">
        <v>153</v>
      </c>
      <c r="B11" s="324"/>
      <c r="C11" s="324"/>
      <c r="D11" s="324"/>
      <c r="E11" s="230"/>
      <c r="F11" s="228">
        <v>6.5000000000000002E-2</v>
      </c>
      <c r="G11" s="228">
        <v>6.5000000000000002E-2</v>
      </c>
      <c r="H11" s="228">
        <v>6.6000000000000003E-2</v>
      </c>
      <c r="I11" s="228">
        <v>6.6000000000000003E-2</v>
      </c>
      <c r="J11" s="228">
        <v>6.4000000000000001E-2</v>
      </c>
      <c r="K11" s="228">
        <v>6.4000000000000001E-2</v>
      </c>
      <c r="L11" s="228">
        <v>6.7000000000000004E-2</v>
      </c>
      <c r="M11" s="228">
        <v>6.7000000000000004E-2</v>
      </c>
      <c r="N11" s="228">
        <v>6.8000000000000005E-2</v>
      </c>
      <c r="O11" s="318" t="s">
        <v>154</v>
      </c>
      <c r="P11" s="319"/>
      <c r="Q11" s="319"/>
      <c r="R11" s="319"/>
      <c r="S11" s="319"/>
      <c r="T11" s="319"/>
      <c r="U11" s="320"/>
    </row>
    <row r="12" spans="1:21" ht="20.25" customHeight="1" x14ac:dyDescent="0.2">
      <c r="A12" s="324" t="s">
        <v>55</v>
      </c>
      <c r="B12" s="324"/>
      <c r="C12" s="324"/>
      <c r="D12" s="324"/>
      <c r="E12" s="228">
        <f>'[1]Summary Rates'!J14</f>
        <v>0.08</v>
      </c>
      <c r="F12" s="228">
        <v>8.299999999999999E-2</v>
      </c>
      <c r="G12" s="228">
        <v>7.3999999999999996E-2</v>
      </c>
      <c r="H12" s="228">
        <v>7.6999999999999999E-2</v>
      </c>
      <c r="I12" s="228">
        <v>7.8E-2</v>
      </c>
      <c r="J12" s="228">
        <v>7.0999999999999994E-2</v>
      </c>
      <c r="K12" s="228">
        <v>7.1999999999999995E-2</v>
      </c>
      <c r="L12" s="228">
        <v>7.3999999999999996E-2</v>
      </c>
      <c r="M12" s="228">
        <v>7.4999999999999997E-2</v>
      </c>
      <c r="N12" s="228">
        <v>7.6999999999999999E-2</v>
      </c>
      <c r="O12" s="321"/>
      <c r="P12" s="322"/>
      <c r="Q12" s="322"/>
      <c r="R12" s="322"/>
      <c r="S12" s="322"/>
      <c r="T12" s="322"/>
      <c r="U12" s="323"/>
    </row>
    <row r="13" spans="1:21" ht="20.25" customHeight="1" x14ac:dyDescent="0.2">
      <c r="A13" s="324" t="s">
        <v>56</v>
      </c>
      <c r="B13" s="324"/>
      <c r="C13" s="324"/>
      <c r="D13" s="324"/>
      <c r="E13" s="228">
        <f>'[1]Summary Rates'!J15</f>
        <v>4.3999999999999997E-2</v>
      </c>
      <c r="F13" s="228">
        <v>4.3999999999999997E-2</v>
      </c>
      <c r="G13" s="228">
        <v>4.2999999999999997E-2</v>
      </c>
      <c r="H13" s="228">
        <v>4.2999999999999997E-2</v>
      </c>
      <c r="I13" s="228">
        <v>4.2999999999999997E-2</v>
      </c>
      <c r="J13" s="228">
        <v>4.3999999999999997E-2</v>
      </c>
      <c r="K13" s="228">
        <v>0.05</v>
      </c>
      <c r="L13" s="228">
        <v>4.9000000000000002E-2</v>
      </c>
      <c r="M13" s="228">
        <v>4.9000000000000002E-2</v>
      </c>
      <c r="N13" s="228">
        <v>0.05</v>
      </c>
      <c r="O13" s="228">
        <v>4.9000000000000002E-2</v>
      </c>
      <c r="P13" s="228">
        <v>0.05</v>
      </c>
      <c r="Q13" s="228">
        <v>5.2499999999999998E-2</v>
      </c>
      <c r="R13" s="228">
        <v>5.2499999999999998E-2</v>
      </c>
      <c r="S13" s="228">
        <v>5.5E-2</v>
      </c>
      <c r="T13" s="228">
        <v>5.7500000000000002E-2</v>
      </c>
      <c r="U13" s="228">
        <v>5.7500000000000002E-2</v>
      </c>
    </row>
    <row r="14" spans="1:21" ht="20.25" customHeight="1" x14ac:dyDescent="0.2">
      <c r="A14" s="324" t="s">
        <v>155</v>
      </c>
      <c r="B14" s="324"/>
      <c r="C14" s="324"/>
      <c r="D14" s="324"/>
      <c r="E14" s="228">
        <f>E5+1%</f>
        <v>3.1E-2</v>
      </c>
      <c r="F14" s="228">
        <v>3.1E-2</v>
      </c>
      <c r="G14" s="228">
        <v>3.1E-2</v>
      </c>
      <c r="H14" s="228">
        <v>3.1E-2</v>
      </c>
      <c r="I14" s="228">
        <v>0.03</v>
      </c>
      <c r="J14" s="228">
        <v>0.03</v>
      </c>
      <c r="K14" s="228">
        <v>3.1E-2</v>
      </c>
      <c r="L14" s="228">
        <v>0.03</v>
      </c>
      <c r="M14" s="228">
        <v>0.03</v>
      </c>
      <c r="N14" s="228">
        <v>3.1E-2</v>
      </c>
      <c r="O14" s="228">
        <v>0.03</v>
      </c>
      <c r="P14" s="315" t="s">
        <v>156</v>
      </c>
      <c r="Q14" s="316"/>
      <c r="R14" s="316"/>
      <c r="S14" s="316"/>
      <c r="T14" s="316"/>
      <c r="U14" s="317"/>
    </row>
  </sheetData>
  <mergeCells count="13">
    <mergeCell ref="A1:U1"/>
    <mergeCell ref="P14:U14"/>
    <mergeCell ref="O11:U12"/>
    <mergeCell ref="A13:D13"/>
    <mergeCell ref="A14:D14"/>
    <mergeCell ref="A11:D11"/>
    <mergeCell ref="A12:D12"/>
    <mergeCell ref="A7:D7"/>
    <mergeCell ref="A8:D8"/>
    <mergeCell ref="A5:D5"/>
    <mergeCell ref="A6:D6"/>
    <mergeCell ref="A9:D9"/>
    <mergeCell ref="F9:U10"/>
  </mergeCells>
  <printOptions horizontalCentered="1"/>
  <pageMargins left="0.31496062992125984" right="0.31496062992125984" top="0.74803149606299213" bottom="0.74803149606299213" header="0.31496062992125984" footer="0.31496062992125984"/>
  <pageSetup scale="7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tabColor rgb="FF00B0F0"/>
    <pageSetUpPr fitToPage="1"/>
  </sheetPr>
  <dimension ref="B1:AJ106"/>
  <sheetViews>
    <sheetView showGridLines="0" topLeftCell="D1" zoomScaleNormal="100" zoomScaleSheetLayoutView="70" workbookViewId="0">
      <pane ySplit="7" topLeftCell="A98" activePane="bottomLeft" state="frozen"/>
      <selection activeCell="B4" sqref="B4"/>
      <selection pane="bottomLeft" activeCell="U101" sqref="U101"/>
    </sheetView>
  </sheetViews>
  <sheetFormatPr defaultColWidth="11.5703125" defaultRowHeight="12.75" x14ac:dyDescent="0.2"/>
  <cols>
    <col min="1" max="1" width="1.7109375" style="54" customWidth="1"/>
    <col min="2" max="2" width="1.7109375" style="54" hidden="1" customWidth="1"/>
    <col min="3" max="3" width="23.42578125" style="65" customWidth="1"/>
    <col min="4" max="4" width="1.7109375" style="54" customWidth="1"/>
    <col min="5" max="5" width="16.28515625" style="65" customWidth="1"/>
    <col min="6" max="6" width="1.7109375" style="65" customWidth="1"/>
    <col min="7" max="7" width="16.28515625" style="65" customWidth="1"/>
    <col min="8" max="8" width="1.7109375" style="65" customWidth="1"/>
    <col min="9" max="9" width="16.28515625" style="65" customWidth="1"/>
    <col min="10" max="10" width="1.7109375" style="65" customWidth="1"/>
    <col min="11" max="11" width="16.28515625" style="65" customWidth="1"/>
    <col min="12" max="12" width="1.7109375" style="65" customWidth="1"/>
    <col min="13" max="13" width="16.28515625" style="65" customWidth="1"/>
    <col min="14" max="14" width="1.7109375" style="65" customWidth="1"/>
    <col min="15" max="15" width="16.28515625" style="65" customWidth="1"/>
    <col min="16" max="16" width="1.7109375" style="65" customWidth="1"/>
    <col min="17" max="17" width="16.28515625" style="65" customWidth="1"/>
    <col min="18" max="18" width="1.7109375" style="65" customWidth="1"/>
    <col min="19" max="19" width="16.28515625" style="65" customWidth="1"/>
    <col min="20" max="20" width="1.7109375" style="65" customWidth="1"/>
    <col min="21" max="21" width="16.28515625" style="67" customWidth="1"/>
    <col min="22" max="22" width="1.7109375" style="65" customWidth="1"/>
    <col min="23" max="23" width="16.28515625" style="65" customWidth="1"/>
    <col min="24" max="24" width="1.7109375" style="65" customWidth="1"/>
    <col min="25" max="25" width="16.28515625" style="65" customWidth="1"/>
    <col min="26" max="26" width="1.7109375" style="65" customWidth="1"/>
    <col min="27" max="27" width="17.5703125" style="65" customWidth="1"/>
    <col min="28" max="28" width="1.7109375" style="65" customWidth="1"/>
    <col min="29" max="29" width="16.28515625" style="65" customWidth="1"/>
    <col min="30" max="30" width="1.7109375" style="54" customWidth="1"/>
    <col min="31" max="31" width="16.28515625" style="54" customWidth="1"/>
    <col min="32" max="32" width="1.7109375" style="54" customWidth="1"/>
    <col min="33" max="33" width="16.28515625" style="54" customWidth="1"/>
    <col min="34" max="34" width="1.7109375" style="54" customWidth="1"/>
    <col min="35" max="16384" width="11.5703125" style="54"/>
  </cols>
  <sheetData>
    <row r="1" spans="3:36" ht="18.75" x14ac:dyDescent="0.3">
      <c r="C1" s="342" t="s">
        <v>157</v>
      </c>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row>
    <row r="2" spans="3:36" ht="18.75" x14ac:dyDescent="0.3">
      <c r="C2" s="62"/>
      <c r="D2" s="62"/>
      <c r="E2" s="62"/>
      <c r="F2" s="62"/>
      <c r="G2" s="62"/>
      <c r="H2" s="62"/>
      <c r="I2" s="62"/>
      <c r="J2" s="62"/>
      <c r="K2" s="62"/>
      <c r="L2" s="62"/>
      <c r="M2" s="62"/>
      <c r="N2" s="62"/>
      <c r="O2" s="62"/>
      <c r="P2" s="62"/>
      <c r="Q2" s="62"/>
      <c r="R2" s="62"/>
      <c r="S2" s="62"/>
      <c r="T2" s="62"/>
      <c r="U2" s="63"/>
      <c r="V2" s="62"/>
      <c r="W2" s="62"/>
      <c r="X2" s="62"/>
      <c r="Y2" s="62"/>
      <c r="Z2" s="62"/>
      <c r="AA2" s="62"/>
      <c r="AB2" s="62"/>
      <c r="AC2" s="62"/>
      <c r="AD2" s="62"/>
      <c r="AE2" s="62"/>
      <c r="AF2" s="62"/>
      <c r="AG2" s="62"/>
    </row>
    <row r="3" spans="3:36" s="64" customFormat="1" ht="46.5" customHeight="1" x14ac:dyDescent="0.2">
      <c r="C3" s="251" t="s">
        <v>158</v>
      </c>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row>
    <row r="4" spans="3:36" x14ac:dyDescent="0.2">
      <c r="E4" s="66" t="s">
        <v>30</v>
      </c>
      <c r="I4" s="66" t="s">
        <v>30</v>
      </c>
      <c r="AB4" s="67"/>
    </row>
    <row r="5" spans="3:36" ht="38.25" customHeight="1" x14ac:dyDescent="0.2">
      <c r="E5" s="331" t="s">
        <v>159</v>
      </c>
      <c r="F5" s="332"/>
      <c r="G5" s="333"/>
      <c r="I5" s="331" t="s">
        <v>160</v>
      </c>
      <c r="J5" s="332"/>
      <c r="K5" s="333"/>
      <c r="M5" s="331" t="s">
        <v>161</v>
      </c>
      <c r="N5" s="332"/>
      <c r="O5" s="333"/>
      <c r="Q5" s="331" t="s">
        <v>162</v>
      </c>
      <c r="R5" s="332"/>
      <c r="S5" s="333"/>
      <c r="U5" s="331" t="s">
        <v>163</v>
      </c>
      <c r="V5" s="332"/>
      <c r="W5" s="333"/>
      <c r="X5" s="68"/>
      <c r="Y5" s="343" t="s">
        <v>164</v>
      </c>
      <c r="Z5" s="344"/>
      <c r="AA5" s="345"/>
      <c r="AB5" s="67"/>
      <c r="AC5" s="331" t="s">
        <v>46</v>
      </c>
      <c r="AD5" s="332"/>
      <c r="AE5" s="332"/>
      <c r="AF5" s="332"/>
      <c r="AG5" s="333"/>
    </row>
    <row r="6" spans="3:36" ht="24.75" customHeight="1" x14ac:dyDescent="0.2">
      <c r="C6" s="69" t="s">
        <v>37</v>
      </c>
      <c r="D6" s="70"/>
      <c r="E6" s="334" t="s">
        <v>165</v>
      </c>
      <c r="F6" s="335"/>
      <c r="G6" s="336"/>
      <c r="H6" s="70"/>
      <c r="I6" s="334" t="s">
        <v>166</v>
      </c>
      <c r="J6" s="335"/>
      <c r="K6" s="336"/>
      <c r="L6" s="70"/>
      <c r="M6" s="334" t="s">
        <v>167</v>
      </c>
      <c r="N6" s="335"/>
      <c r="O6" s="336"/>
      <c r="Q6" s="334" t="s">
        <v>168</v>
      </c>
      <c r="R6" s="335"/>
      <c r="S6" s="336"/>
      <c r="U6" s="334" t="s">
        <v>169</v>
      </c>
      <c r="V6" s="335"/>
      <c r="W6" s="336"/>
      <c r="X6" s="71"/>
      <c r="Y6" s="334" t="s">
        <v>170</v>
      </c>
      <c r="Z6" s="335"/>
      <c r="AA6" s="336"/>
      <c r="AB6" s="67"/>
      <c r="AC6" s="334" t="s">
        <v>171</v>
      </c>
      <c r="AD6" s="335"/>
      <c r="AE6" s="335"/>
      <c r="AF6" s="335"/>
      <c r="AG6" s="336"/>
    </row>
    <row r="7" spans="3:36" ht="13.5" thickBot="1" x14ac:dyDescent="0.25">
      <c r="C7" s="72"/>
      <c r="E7" s="73" t="s">
        <v>172</v>
      </c>
      <c r="F7" s="74"/>
      <c r="G7" s="75" t="s">
        <v>173</v>
      </c>
      <c r="I7" s="73" t="s">
        <v>172</v>
      </c>
      <c r="J7" s="74"/>
      <c r="K7" s="75" t="s">
        <v>173</v>
      </c>
      <c r="M7" s="73" t="s">
        <v>172</v>
      </c>
      <c r="N7" s="74"/>
      <c r="O7" s="75" t="s">
        <v>173</v>
      </c>
      <c r="Q7" s="73" t="s">
        <v>172</v>
      </c>
      <c r="R7" s="74"/>
      <c r="S7" s="75" t="s">
        <v>173</v>
      </c>
      <c r="U7" s="76" t="s">
        <v>172</v>
      </c>
      <c r="V7" s="74"/>
      <c r="W7" s="75" t="s">
        <v>173</v>
      </c>
      <c r="Y7" s="76" t="s">
        <v>172</v>
      </c>
      <c r="Z7" s="74"/>
      <c r="AA7" s="75" t="s">
        <v>173</v>
      </c>
      <c r="AB7" s="67"/>
      <c r="AC7" s="73" t="s">
        <v>172</v>
      </c>
      <c r="AD7" s="74"/>
      <c r="AE7" s="77"/>
      <c r="AF7" s="77"/>
      <c r="AG7" s="75" t="s">
        <v>173</v>
      </c>
    </row>
    <row r="8" spans="3:36" x14ac:dyDescent="0.2">
      <c r="C8" s="72"/>
      <c r="E8" s="78"/>
      <c r="G8" s="79"/>
      <c r="I8" s="78"/>
      <c r="K8" s="79"/>
      <c r="M8" s="78"/>
      <c r="O8" s="79"/>
      <c r="Q8" s="78"/>
      <c r="S8" s="79"/>
      <c r="U8" s="80"/>
      <c r="W8" s="79"/>
      <c r="Y8" s="78"/>
      <c r="AA8" s="79"/>
      <c r="AB8" s="67"/>
      <c r="AC8" s="78"/>
      <c r="AD8" s="65"/>
      <c r="AE8" s="65"/>
      <c r="AG8" s="79"/>
    </row>
    <row r="9" spans="3:36" x14ac:dyDescent="0.2">
      <c r="C9" s="72">
        <v>1960</v>
      </c>
      <c r="E9" s="81">
        <v>3.3116899736079786E-2</v>
      </c>
      <c r="F9" s="67"/>
      <c r="G9" s="82">
        <f t="shared" ref="G9:G72" si="0">E9+1</f>
        <v>1.0331168997360798</v>
      </c>
      <c r="H9" s="67"/>
      <c r="I9" s="81">
        <v>0.12191772456564931</v>
      </c>
      <c r="J9" s="67"/>
      <c r="K9" s="82">
        <f t="shared" ref="K9:K72" si="1">I9+1</f>
        <v>1.1219177245656493</v>
      </c>
      <c r="L9" s="67"/>
      <c r="M9" s="81">
        <v>1.7815204992283507E-2</v>
      </c>
      <c r="N9" s="67"/>
      <c r="O9" s="82">
        <f>M9+1</f>
        <v>1.0178152049922835</v>
      </c>
      <c r="P9" s="67"/>
      <c r="Q9" s="81">
        <v>3.7591779964790462E-2</v>
      </c>
      <c r="R9" s="67"/>
      <c r="S9" s="82">
        <f>Q9+1</f>
        <v>1.0375917799647905</v>
      </c>
      <c r="U9" s="81"/>
      <c r="V9" s="67"/>
      <c r="W9" s="82"/>
      <c r="X9" s="67"/>
      <c r="Y9" s="80"/>
      <c r="Z9" s="67"/>
      <c r="AA9" s="82"/>
      <c r="AB9" s="67"/>
      <c r="AC9" s="80">
        <v>15.7</v>
      </c>
      <c r="AD9" s="83"/>
      <c r="AE9" s="86"/>
      <c r="AF9" s="83"/>
      <c r="AG9" s="84"/>
    </row>
    <row r="10" spans="3:36" x14ac:dyDescent="0.2">
      <c r="C10" s="72">
        <v>1961</v>
      </c>
      <c r="E10" s="81">
        <v>2.8912695658644516E-2</v>
      </c>
      <c r="F10" s="67"/>
      <c r="G10" s="82">
        <f t="shared" si="0"/>
        <v>1.0289126956586445</v>
      </c>
      <c r="H10" s="67"/>
      <c r="I10" s="81">
        <v>9.1575107548826029E-2</v>
      </c>
      <c r="J10" s="67"/>
      <c r="K10" s="82">
        <f t="shared" si="1"/>
        <v>1.091575107548826</v>
      </c>
      <c r="L10" s="67"/>
      <c r="M10" s="81">
        <v>0.32745492303128176</v>
      </c>
      <c r="N10" s="67"/>
      <c r="O10" s="82">
        <v>1.3274549230312818</v>
      </c>
      <c r="P10" s="67"/>
      <c r="Q10" s="81">
        <v>0.34575334539803526</v>
      </c>
      <c r="R10" s="67"/>
      <c r="S10" s="82">
        <f t="shared" ref="S10:S73" si="2">Q10+1</f>
        <v>1.3457533453980353</v>
      </c>
      <c r="U10" s="81"/>
      <c r="V10" s="67"/>
      <c r="W10" s="82"/>
      <c r="X10" s="67"/>
      <c r="Y10" s="80"/>
      <c r="Z10" s="67"/>
      <c r="AA10" s="82"/>
      <c r="AB10" s="67"/>
      <c r="AC10" s="80">
        <v>15.7</v>
      </c>
      <c r="AD10" s="83"/>
      <c r="AE10" s="86">
        <f>AC10/AC9-1</f>
        <v>0</v>
      </c>
      <c r="AF10" s="83"/>
      <c r="AG10" s="82">
        <f>AE10+1</f>
        <v>1</v>
      </c>
    </row>
    <row r="11" spans="3:36" x14ac:dyDescent="0.2">
      <c r="C11" s="72">
        <v>1962</v>
      </c>
      <c r="E11" s="81">
        <v>4.2150191566261208E-2</v>
      </c>
      <c r="F11" s="67"/>
      <c r="G11" s="82">
        <f t="shared" si="0"/>
        <v>1.0421501915662612</v>
      </c>
      <c r="H11" s="67"/>
      <c r="I11" s="81">
        <v>5.0335657001232104E-2</v>
      </c>
      <c r="J11" s="67"/>
      <c r="K11" s="82">
        <f t="shared" si="1"/>
        <v>1.0503356570012321</v>
      </c>
      <c r="L11" s="67"/>
      <c r="M11" s="81">
        <v>-7.0944352015097745E-2</v>
      </c>
      <c r="N11" s="67"/>
      <c r="O11" s="82">
        <f>M11+1</f>
        <v>0.92905564798490226</v>
      </c>
      <c r="P11" s="67"/>
      <c r="Q11" s="81">
        <v>-5.8060072369310545E-2</v>
      </c>
      <c r="R11" s="67"/>
      <c r="S11" s="82">
        <f t="shared" si="2"/>
        <v>0.94193992763068946</v>
      </c>
      <c r="U11" s="81"/>
      <c r="V11" s="67"/>
      <c r="W11" s="82"/>
      <c r="X11" s="67"/>
      <c r="Y11" s="80"/>
      <c r="Z11" s="67"/>
      <c r="AA11" s="82"/>
      <c r="AB11" s="67"/>
      <c r="AC11" s="80">
        <v>16</v>
      </c>
      <c r="AD11" s="83"/>
      <c r="AE11" s="86">
        <f t="shared" ref="AE11:AE73" si="3">AC11/AC10-1</f>
        <v>1.9108280254777066E-2</v>
      </c>
      <c r="AF11" s="83"/>
      <c r="AG11" s="82">
        <f t="shared" ref="AG11:AG73" si="4">AE11+1</f>
        <v>1.0191082802547771</v>
      </c>
    </row>
    <row r="12" spans="3:36" x14ac:dyDescent="0.2">
      <c r="C12" s="72">
        <v>1963</v>
      </c>
      <c r="E12" s="81">
        <v>3.6342371657180239E-2</v>
      </c>
      <c r="F12" s="67"/>
      <c r="G12" s="82">
        <f t="shared" si="0"/>
        <v>1.0363423716571802</v>
      </c>
      <c r="H12" s="67"/>
      <c r="I12" s="81">
        <v>4.5793320480672861E-2</v>
      </c>
      <c r="J12" s="67"/>
      <c r="K12" s="82">
        <f t="shared" si="1"/>
        <v>1.0457933204806729</v>
      </c>
      <c r="L12" s="67"/>
      <c r="M12" s="81">
        <v>0.15601111883252261</v>
      </c>
      <c r="N12" s="67"/>
      <c r="O12" s="82">
        <v>1.1560111188325226</v>
      </c>
      <c r="P12" s="67"/>
      <c r="Q12" s="81">
        <v>0.23046998275982353</v>
      </c>
      <c r="R12" s="67"/>
      <c r="S12" s="82">
        <f t="shared" si="2"/>
        <v>1.2304699827598236</v>
      </c>
      <c r="T12" s="67"/>
      <c r="U12" s="81"/>
      <c r="V12" s="67"/>
      <c r="W12" s="82"/>
      <c r="X12" s="67"/>
      <c r="Y12" s="80"/>
      <c r="Z12" s="67"/>
      <c r="AA12" s="82"/>
      <c r="AB12" s="67"/>
      <c r="AC12" s="80">
        <v>16.3</v>
      </c>
      <c r="AD12" s="83"/>
      <c r="AE12" s="86">
        <f t="shared" si="3"/>
        <v>1.8750000000000044E-2</v>
      </c>
      <c r="AF12" s="83"/>
      <c r="AG12" s="82">
        <f t="shared" si="4"/>
        <v>1.01875</v>
      </c>
    </row>
    <row r="13" spans="3:36" x14ac:dyDescent="0.2">
      <c r="C13" s="72">
        <v>1964</v>
      </c>
      <c r="E13" s="81">
        <v>3.7895931904686986E-2</v>
      </c>
      <c r="F13" s="67"/>
      <c r="G13" s="82">
        <f t="shared" si="0"/>
        <v>1.037895931904687</v>
      </c>
      <c r="H13" s="67"/>
      <c r="I13" s="81">
        <v>6.160901753890502E-2</v>
      </c>
      <c r="J13" s="67"/>
      <c r="K13" s="82">
        <f t="shared" si="1"/>
        <v>1.061609017538905</v>
      </c>
      <c r="L13" s="67"/>
      <c r="M13" s="81">
        <v>0.25432937966752212</v>
      </c>
      <c r="N13" s="67"/>
      <c r="O13" s="82">
        <f t="shared" ref="O13:O38" si="5">M13+1</f>
        <v>1.2543293796675221</v>
      </c>
      <c r="P13" s="67"/>
      <c r="Q13" s="81">
        <v>0.1581939105037895</v>
      </c>
      <c r="R13" s="67"/>
      <c r="S13" s="82">
        <f t="shared" si="2"/>
        <v>1.1581939105037895</v>
      </c>
      <c r="T13" s="67"/>
      <c r="U13" s="81"/>
      <c r="V13" s="67"/>
      <c r="W13" s="82"/>
      <c r="X13" s="67"/>
      <c r="Y13" s="80"/>
      <c r="Z13" s="67"/>
      <c r="AA13" s="82"/>
      <c r="AB13" s="67"/>
      <c r="AC13" s="80">
        <v>16.600000000000001</v>
      </c>
      <c r="AD13" s="83"/>
      <c r="AE13" s="86">
        <f t="shared" si="3"/>
        <v>1.8404907975460238E-2</v>
      </c>
      <c r="AF13" s="83"/>
      <c r="AG13" s="82">
        <f t="shared" si="4"/>
        <v>1.0184049079754602</v>
      </c>
    </row>
    <row r="14" spans="3:36" x14ac:dyDescent="0.2">
      <c r="C14" s="72">
        <v>1965</v>
      </c>
      <c r="E14" s="81">
        <v>3.9237020902695097E-2</v>
      </c>
      <c r="F14" s="67"/>
      <c r="G14" s="82">
        <f t="shared" si="0"/>
        <v>1.0392370209026951</v>
      </c>
      <c r="H14" s="67"/>
      <c r="I14" s="81">
        <v>4.7980422894733366E-4</v>
      </c>
      <c r="J14" s="67"/>
      <c r="K14" s="82">
        <f t="shared" si="1"/>
        <v>1.0004798042289473</v>
      </c>
      <c r="L14" s="67"/>
      <c r="M14" s="81">
        <v>6.681904481023393E-2</v>
      </c>
      <c r="N14" s="67"/>
      <c r="O14" s="82">
        <f t="shared" si="5"/>
        <v>1.0668190448102339</v>
      </c>
      <c r="P14" s="67"/>
      <c r="Q14" s="81">
        <v>0.12497625250011148</v>
      </c>
      <c r="R14" s="67"/>
      <c r="S14" s="82">
        <f t="shared" si="2"/>
        <v>1.1249762525001115</v>
      </c>
      <c r="T14" s="67"/>
      <c r="U14" s="81">
        <v>7.6819044810233925E-2</v>
      </c>
      <c r="V14" s="67"/>
      <c r="W14" s="82">
        <f t="shared" ref="W14:W73" si="6">U14+1</f>
        <v>1.0768190448102339</v>
      </c>
      <c r="X14" s="67"/>
      <c r="Y14" s="85">
        <v>0.15339218951644007</v>
      </c>
      <c r="Z14" s="86"/>
      <c r="AA14" s="82">
        <f>Y14+1</f>
        <v>1.1533921895164401</v>
      </c>
      <c r="AB14" s="67"/>
      <c r="AC14" s="80">
        <v>17.100000000000001</v>
      </c>
      <c r="AD14" s="83"/>
      <c r="AE14" s="86">
        <f t="shared" si="3"/>
        <v>3.0120481927710774E-2</v>
      </c>
      <c r="AF14" s="83"/>
      <c r="AG14" s="82">
        <f t="shared" si="4"/>
        <v>1.0301204819277108</v>
      </c>
    </row>
    <row r="15" spans="3:36" x14ac:dyDescent="0.2">
      <c r="C15" s="72">
        <v>1966</v>
      </c>
      <c r="E15" s="81">
        <v>5.034090087011478E-2</v>
      </c>
      <c r="F15" s="67"/>
      <c r="G15" s="82">
        <f t="shared" si="0"/>
        <v>1.0503409008701148</v>
      </c>
      <c r="H15" s="67"/>
      <c r="I15" s="81">
        <v>-1.0546387247855504E-2</v>
      </c>
      <c r="J15" s="67"/>
      <c r="K15" s="82">
        <f t="shared" si="1"/>
        <v>0.9894536127521445</v>
      </c>
      <c r="L15" s="67"/>
      <c r="M15" s="81">
        <v>-7.066832538530643E-2</v>
      </c>
      <c r="N15" s="67"/>
      <c r="O15" s="82">
        <f t="shared" si="5"/>
        <v>0.92933167461469357</v>
      </c>
      <c r="P15" s="67"/>
      <c r="Q15" s="81">
        <v>-9.4298703465291123E-2</v>
      </c>
      <c r="R15" s="67"/>
      <c r="S15" s="82">
        <f t="shared" si="2"/>
        <v>0.90570129653470888</v>
      </c>
      <c r="T15" s="67"/>
      <c r="U15" s="81">
        <v>-6.0668325385306428E-2</v>
      </c>
      <c r="V15" s="67"/>
      <c r="W15" s="82">
        <f t="shared" si="6"/>
        <v>0.93933167461469358</v>
      </c>
      <c r="X15" s="67"/>
      <c r="Y15" s="85">
        <v>0.12867688776515873</v>
      </c>
      <c r="Z15" s="86"/>
      <c r="AA15" s="82">
        <f t="shared" ref="AA15:AA73" si="7">Y15+1</f>
        <v>1.1286768877651587</v>
      </c>
      <c r="AB15" s="67"/>
      <c r="AC15" s="80">
        <v>17.7</v>
      </c>
      <c r="AD15" s="83"/>
      <c r="AE15" s="86">
        <f t="shared" si="3"/>
        <v>3.5087719298245501E-2</v>
      </c>
      <c r="AF15" s="83"/>
      <c r="AG15" s="82">
        <f t="shared" si="4"/>
        <v>1.0350877192982455</v>
      </c>
      <c r="AJ15" s="64"/>
    </row>
    <row r="16" spans="3:36" x14ac:dyDescent="0.2">
      <c r="C16" s="72">
        <v>1967</v>
      </c>
      <c r="E16" s="81">
        <v>4.5931107086138345E-2</v>
      </c>
      <c r="F16" s="67"/>
      <c r="G16" s="82">
        <f t="shared" si="0"/>
        <v>1.0459311070861383</v>
      </c>
      <c r="H16" s="67"/>
      <c r="I16" s="81">
        <v>-4.8441251765539706E-3</v>
      </c>
      <c r="J16" s="67"/>
      <c r="K16" s="82">
        <f t="shared" si="1"/>
        <v>0.99515587482344603</v>
      </c>
      <c r="L16" s="67"/>
      <c r="M16" s="81">
        <v>0.18088350128286157</v>
      </c>
      <c r="N16" s="67"/>
      <c r="O16" s="82">
        <f t="shared" si="5"/>
        <v>1.1808835012828616</v>
      </c>
      <c r="P16" s="67"/>
      <c r="Q16" s="81">
        <v>0.23563231911483729</v>
      </c>
      <c r="R16" s="67"/>
      <c r="S16" s="82">
        <f t="shared" si="2"/>
        <v>1.2356323191148373</v>
      </c>
      <c r="T16" s="67"/>
      <c r="U16" s="81">
        <v>0.19088350128286161</v>
      </c>
      <c r="V16" s="67"/>
      <c r="W16" s="82">
        <f t="shared" si="6"/>
        <v>1.1908835012828616</v>
      </c>
      <c r="X16" s="67"/>
      <c r="Y16" s="85">
        <v>0.10511556109274478</v>
      </c>
      <c r="Z16" s="86"/>
      <c r="AA16" s="82">
        <f t="shared" si="7"/>
        <v>1.1051155610927448</v>
      </c>
      <c r="AB16" s="67"/>
      <c r="AC16" s="80">
        <v>18.399999999999999</v>
      </c>
      <c r="AD16" s="83"/>
      <c r="AE16" s="86">
        <f t="shared" si="3"/>
        <v>3.9548022598870025E-2</v>
      </c>
      <c r="AF16" s="83"/>
      <c r="AG16" s="82">
        <f t="shared" si="4"/>
        <v>1.03954802259887</v>
      </c>
      <c r="AJ16" s="64"/>
    </row>
    <row r="17" spans="3:36" x14ac:dyDescent="0.2">
      <c r="C17" s="72">
        <v>1968</v>
      </c>
      <c r="E17" s="81">
        <v>6.4439064352103337E-2</v>
      </c>
      <c r="F17" s="67"/>
      <c r="G17" s="82">
        <f t="shared" si="0"/>
        <v>1.0644390643521033</v>
      </c>
      <c r="H17" s="67"/>
      <c r="I17" s="81">
        <v>2.142193418339966E-2</v>
      </c>
      <c r="J17" s="67"/>
      <c r="K17" s="82">
        <f t="shared" si="1"/>
        <v>1.0214219341833997</v>
      </c>
      <c r="L17" s="67"/>
      <c r="M17" s="81">
        <v>0.22445091710619547</v>
      </c>
      <c r="N17" s="67"/>
      <c r="O17" s="82">
        <f t="shared" si="5"/>
        <v>1.2244509171061955</v>
      </c>
      <c r="P17" s="67"/>
      <c r="Q17" s="81">
        <v>0.10259578679356585</v>
      </c>
      <c r="R17" s="67"/>
      <c r="S17" s="82">
        <f t="shared" si="2"/>
        <v>1.1025957867935658</v>
      </c>
      <c r="T17" s="67"/>
      <c r="U17" s="81">
        <v>0.23445091710619548</v>
      </c>
      <c r="V17" s="67"/>
      <c r="W17" s="82">
        <f t="shared" si="6"/>
        <v>1.2344509171061955</v>
      </c>
      <c r="X17" s="67"/>
      <c r="Y17" s="85">
        <v>0.39824684828313228</v>
      </c>
      <c r="Z17" s="86"/>
      <c r="AA17" s="82">
        <f t="shared" si="7"/>
        <v>1.3982468482831323</v>
      </c>
      <c r="AB17" s="67"/>
      <c r="AC17" s="80">
        <v>19.2</v>
      </c>
      <c r="AD17" s="83"/>
      <c r="AE17" s="86">
        <f t="shared" si="3"/>
        <v>4.3478260869565188E-2</v>
      </c>
      <c r="AF17" s="83"/>
      <c r="AG17" s="82">
        <f t="shared" si="4"/>
        <v>1.0434782608695652</v>
      </c>
      <c r="AJ17" s="64"/>
    </row>
    <row r="18" spans="3:36" x14ac:dyDescent="0.2">
      <c r="C18" s="72">
        <v>1969</v>
      </c>
      <c r="E18" s="81">
        <v>7.0852018768237546E-2</v>
      </c>
      <c r="F18" s="67"/>
      <c r="G18" s="82">
        <f t="shared" si="0"/>
        <v>1.0708520187682375</v>
      </c>
      <c r="H18" s="67"/>
      <c r="I18" s="81">
        <v>-2.8598681867983866E-2</v>
      </c>
      <c r="J18" s="67"/>
      <c r="K18" s="82">
        <f t="shared" si="1"/>
        <v>0.97140131813201613</v>
      </c>
      <c r="L18" s="67"/>
      <c r="M18" s="81">
        <v>-8.087847655295799E-3</v>
      </c>
      <c r="N18" s="67"/>
      <c r="O18" s="82">
        <f t="shared" si="5"/>
        <v>0.9919121523447042</v>
      </c>
      <c r="P18" s="67"/>
      <c r="Q18" s="81">
        <v>-8.3257595662318482E-2</v>
      </c>
      <c r="R18" s="67"/>
      <c r="S18" s="82">
        <f t="shared" si="2"/>
        <v>0.9167424043376815</v>
      </c>
      <c r="T18" s="67"/>
      <c r="U18" s="81">
        <v>1.9121523447042012E-3</v>
      </c>
      <c r="V18" s="67"/>
      <c r="W18" s="82">
        <f t="shared" si="6"/>
        <v>1.0019121523447041</v>
      </c>
      <c r="X18" s="67"/>
      <c r="Y18" s="85">
        <v>0.17247241553639325</v>
      </c>
      <c r="Z18" s="86"/>
      <c r="AA18" s="82">
        <f t="shared" si="7"/>
        <v>1.1724724155363933</v>
      </c>
      <c r="AB18" s="67"/>
      <c r="AC18" s="80">
        <v>20.100000000000001</v>
      </c>
      <c r="AD18" s="83"/>
      <c r="AE18" s="86">
        <f t="shared" si="3"/>
        <v>4.6875000000000222E-2</v>
      </c>
      <c r="AF18" s="83"/>
      <c r="AG18" s="82">
        <f t="shared" si="4"/>
        <v>1.0468750000000002</v>
      </c>
      <c r="AJ18" s="64"/>
    </row>
    <row r="19" spans="3:36" x14ac:dyDescent="0.2">
      <c r="C19" s="72">
        <v>1970</v>
      </c>
      <c r="E19" s="81">
        <v>6.7001691572987632E-2</v>
      </c>
      <c r="F19" s="67"/>
      <c r="G19" s="82">
        <f t="shared" si="0"/>
        <v>1.0670016915729876</v>
      </c>
      <c r="H19" s="67"/>
      <c r="I19" s="81">
        <v>0.16388617998417709</v>
      </c>
      <c r="J19" s="67"/>
      <c r="K19" s="82">
        <f t="shared" si="1"/>
        <v>1.1638861799841771</v>
      </c>
      <c r="L19" s="67"/>
      <c r="M19" s="81">
        <v>-3.5661507350081667E-2</v>
      </c>
      <c r="N19" s="67"/>
      <c r="O19" s="82">
        <f t="shared" si="5"/>
        <v>0.96433849264991833</v>
      </c>
      <c r="P19" s="67"/>
      <c r="Q19" s="81">
        <v>-1.5453056395343889E-2</v>
      </c>
      <c r="R19" s="67"/>
      <c r="S19" s="82">
        <f t="shared" si="2"/>
        <v>0.98454694360465611</v>
      </c>
      <c r="T19" s="67"/>
      <c r="U19" s="81">
        <v>-0.16567278251343998</v>
      </c>
      <c r="V19" s="67"/>
      <c r="W19" s="82">
        <f t="shared" si="6"/>
        <v>0.83432721748656002</v>
      </c>
      <c r="X19" s="67"/>
      <c r="Y19" s="85">
        <v>-7.4095189996184474E-2</v>
      </c>
      <c r="Z19" s="86"/>
      <c r="AA19" s="82">
        <f t="shared" si="7"/>
        <v>0.92590481000381553</v>
      </c>
      <c r="AB19" s="67"/>
      <c r="AC19" s="80">
        <v>20.3</v>
      </c>
      <c r="AD19" s="83"/>
      <c r="AE19" s="86">
        <f t="shared" si="3"/>
        <v>9.9502487562188602E-3</v>
      </c>
      <c r="AF19" s="83"/>
      <c r="AG19" s="82">
        <f t="shared" si="4"/>
        <v>1.0099502487562189</v>
      </c>
      <c r="AJ19" s="64"/>
    </row>
    <row r="20" spans="3:36" x14ac:dyDescent="0.2">
      <c r="C20" s="72">
        <v>1971</v>
      </c>
      <c r="E20" s="81">
        <v>3.8069122592896631E-2</v>
      </c>
      <c r="F20" s="67"/>
      <c r="G20" s="82">
        <f t="shared" si="0"/>
        <v>1.0380691225928966</v>
      </c>
      <c r="H20" s="67"/>
      <c r="I20" s="81">
        <v>0.14839799256433062</v>
      </c>
      <c r="J20" s="67"/>
      <c r="K20" s="82">
        <f t="shared" si="1"/>
        <v>1.1483979925643306</v>
      </c>
      <c r="L20" s="67"/>
      <c r="M20" s="81">
        <v>8.0076891021763519E-2</v>
      </c>
      <c r="N20" s="67"/>
      <c r="O20" s="82">
        <f t="shared" si="5"/>
        <v>1.0800768910217635</v>
      </c>
      <c r="P20" s="67"/>
      <c r="Q20" s="81">
        <v>0.12219481001942212</v>
      </c>
      <c r="R20" s="67"/>
      <c r="S20" s="82">
        <f t="shared" si="2"/>
        <v>1.1221948100194221</v>
      </c>
      <c r="T20" s="67"/>
      <c r="U20" s="81">
        <v>0.31389638803824016</v>
      </c>
      <c r="V20" s="67"/>
      <c r="W20" s="82">
        <f t="shared" si="6"/>
        <v>1.3138963880382402</v>
      </c>
      <c r="X20" s="67"/>
      <c r="Y20" s="85">
        <v>0.44498345527051408</v>
      </c>
      <c r="Z20" s="86"/>
      <c r="AA20" s="82">
        <f t="shared" si="7"/>
        <v>1.4449834552705141</v>
      </c>
      <c r="AB20" s="67"/>
      <c r="AC20" s="80">
        <v>21.3</v>
      </c>
      <c r="AD20" s="83"/>
      <c r="AE20" s="86">
        <f t="shared" si="3"/>
        <v>4.9261083743842304E-2</v>
      </c>
      <c r="AF20" s="83"/>
      <c r="AG20" s="82">
        <f t="shared" si="4"/>
        <v>1.0492610837438423</v>
      </c>
      <c r="AJ20" s="64"/>
    </row>
    <row r="21" spans="3:36" x14ac:dyDescent="0.2">
      <c r="C21" s="72">
        <v>1972</v>
      </c>
      <c r="E21" s="81">
        <v>3.5538699782370342E-2</v>
      </c>
      <c r="F21" s="67"/>
      <c r="G21" s="82">
        <f t="shared" si="0"/>
        <v>1.0355386997823703</v>
      </c>
      <c r="H21" s="67"/>
      <c r="I21" s="81">
        <v>8.113072635934504E-2</v>
      </c>
      <c r="J21" s="67"/>
      <c r="K21" s="82">
        <f t="shared" si="1"/>
        <v>1.081130726359345</v>
      </c>
      <c r="L21" s="67"/>
      <c r="M21" s="81">
        <v>0.27383382287051328</v>
      </c>
      <c r="N21" s="67"/>
      <c r="O21" s="82">
        <f t="shared" si="5"/>
        <v>1.2738338228705133</v>
      </c>
      <c r="P21" s="67"/>
      <c r="Q21" s="81">
        <v>0.18616255118080449</v>
      </c>
      <c r="R21" s="67"/>
      <c r="S21" s="82">
        <f t="shared" si="2"/>
        <v>1.1861625511808045</v>
      </c>
      <c r="T21" s="67"/>
      <c r="U21" s="81">
        <v>0.36648421298683331</v>
      </c>
      <c r="V21" s="67"/>
      <c r="W21" s="82">
        <f t="shared" si="6"/>
        <v>1.3664842129868333</v>
      </c>
      <c r="X21" s="67"/>
      <c r="Y21" s="85">
        <v>0.20170643415215284</v>
      </c>
      <c r="Z21" s="86"/>
      <c r="AA21" s="82">
        <f t="shared" si="7"/>
        <v>1.2017064341521528</v>
      </c>
      <c r="AB21" s="67"/>
      <c r="AC21" s="80">
        <v>22.4</v>
      </c>
      <c r="AD21" s="83"/>
      <c r="AE21" s="86">
        <f t="shared" si="3"/>
        <v>5.1643192488262768E-2</v>
      </c>
      <c r="AF21" s="83"/>
      <c r="AG21" s="82">
        <f t="shared" si="4"/>
        <v>1.0516431924882628</v>
      </c>
      <c r="AJ21" s="64"/>
    </row>
    <row r="22" spans="3:36" x14ac:dyDescent="0.2">
      <c r="C22" s="72">
        <v>1973</v>
      </c>
      <c r="E22" s="81">
        <v>5.1113601010025711E-2</v>
      </c>
      <c r="F22" s="67"/>
      <c r="G22" s="82">
        <f t="shared" si="0"/>
        <v>1.0511136010100257</v>
      </c>
      <c r="H22" s="67"/>
      <c r="I22" s="81">
        <v>1.9694578211501002E-2</v>
      </c>
      <c r="J22" s="67"/>
      <c r="K22" s="82">
        <f t="shared" si="1"/>
        <v>1.019694578211501</v>
      </c>
      <c r="L22" s="67"/>
      <c r="M22" s="81">
        <v>2.7357107962873162E-3</v>
      </c>
      <c r="N22" s="67"/>
      <c r="O22" s="82">
        <f t="shared" si="5"/>
        <v>1.0027357107962873</v>
      </c>
      <c r="P22" s="67"/>
      <c r="Q22" s="81">
        <v>-0.14530698352156113</v>
      </c>
      <c r="R22" s="67"/>
      <c r="S22" s="82">
        <f t="shared" si="2"/>
        <v>0.85469301647843887</v>
      </c>
      <c r="T22" s="67"/>
      <c r="U22" s="81">
        <v>-0.14044974362608209</v>
      </c>
      <c r="V22" s="67"/>
      <c r="W22" s="82">
        <f t="shared" si="6"/>
        <v>0.85955025637391791</v>
      </c>
      <c r="X22" s="67"/>
      <c r="Y22" s="85">
        <v>7.6475598879067519E-2</v>
      </c>
      <c r="Z22" s="86"/>
      <c r="AA22" s="82">
        <f t="shared" si="7"/>
        <v>1.0764755988790675</v>
      </c>
      <c r="AB22" s="67"/>
      <c r="AC22" s="80">
        <v>24.5</v>
      </c>
      <c r="AD22" s="83"/>
      <c r="AE22" s="86">
        <f t="shared" si="3"/>
        <v>9.375E-2</v>
      </c>
      <c r="AF22" s="83"/>
      <c r="AG22" s="82">
        <f t="shared" si="4"/>
        <v>1.09375</v>
      </c>
      <c r="AJ22" s="64"/>
    </row>
    <row r="23" spans="3:36" x14ac:dyDescent="0.2">
      <c r="C23" s="72">
        <v>1974</v>
      </c>
      <c r="E23" s="81">
        <v>7.8499420199613201E-2</v>
      </c>
      <c r="F23" s="67"/>
      <c r="G23" s="82">
        <f t="shared" si="0"/>
        <v>1.0784994201996132</v>
      </c>
      <c r="H23" s="67"/>
      <c r="I23" s="81">
        <v>-4.5288077056573228E-2</v>
      </c>
      <c r="J23" s="67"/>
      <c r="K23" s="82">
        <f t="shared" si="1"/>
        <v>0.95471192294342677</v>
      </c>
      <c r="L23" s="67"/>
      <c r="M23" s="81">
        <v>-0.25927116827438368</v>
      </c>
      <c r="N23" s="67"/>
      <c r="O23" s="82">
        <f t="shared" si="5"/>
        <v>0.74072883172561632</v>
      </c>
      <c r="P23" s="67"/>
      <c r="Q23" s="81">
        <v>-0.27199836473132877</v>
      </c>
      <c r="R23" s="67"/>
      <c r="S23" s="82">
        <f t="shared" si="2"/>
        <v>0.72800163526867123</v>
      </c>
      <c r="T23" s="67"/>
      <c r="U23" s="81">
        <v>-0.22623238428269921</v>
      </c>
      <c r="V23" s="67"/>
      <c r="W23" s="82">
        <f t="shared" si="6"/>
        <v>0.77376761571730079</v>
      </c>
      <c r="X23" s="67"/>
      <c r="Y23" s="85">
        <v>-0.17588387209004586</v>
      </c>
      <c r="Z23" s="86"/>
      <c r="AA23" s="82">
        <f t="shared" si="7"/>
        <v>0.82411612790995414</v>
      </c>
      <c r="AB23" s="67"/>
      <c r="AC23" s="80">
        <v>27.6</v>
      </c>
      <c r="AD23" s="83"/>
      <c r="AE23" s="86">
        <f t="shared" si="3"/>
        <v>0.12653061224489792</v>
      </c>
      <c r="AF23" s="83"/>
      <c r="AG23" s="82">
        <f t="shared" si="4"/>
        <v>1.1265306122448979</v>
      </c>
      <c r="AJ23" s="64"/>
    </row>
    <row r="24" spans="3:36" x14ac:dyDescent="0.2">
      <c r="C24" s="72">
        <v>1975</v>
      </c>
      <c r="E24" s="81">
        <v>7.4074049251025009E-2</v>
      </c>
      <c r="F24" s="67"/>
      <c r="G24" s="82">
        <f t="shared" si="0"/>
        <v>1.074074049251025</v>
      </c>
      <c r="H24" s="67"/>
      <c r="I24" s="81">
        <v>8.0223194133982378E-2</v>
      </c>
      <c r="J24" s="67"/>
      <c r="K24" s="82">
        <f t="shared" si="1"/>
        <v>1.0802231941339824</v>
      </c>
      <c r="L24" s="67"/>
      <c r="M24" s="81">
        <v>0.18483050735980844</v>
      </c>
      <c r="N24" s="67"/>
      <c r="O24" s="82">
        <f t="shared" si="5"/>
        <v>1.1848305073598084</v>
      </c>
      <c r="P24" s="67"/>
      <c r="Q24" s="81">
        <v>0.40760024525189764</v>
      </c>
      <c r="R24" s="67"/>
      <c r="S24" s="82">
        <f t="shared" si="2"/>
        <v>1.4076002452518976</v>
      </c>
      <c r="T24" s="67"/>
      <c r="U24" s="81">
        <v>0.40668133527510331</v>
      </c>
      <c r="V24" s="67"/>
      <c r="W24" s="82">
        <f t="shared" si="6"/>
        <v>1.4066813352751033</v>
      </c>
      <c r="X24" s="67"/>
      <c r="Y24" s="85">
        <v>0.20078542133312816</v>
      </c>
      <c r="Z24" s="86"/>
      <c r="AA24" s="82">
        <f t="shared" si="7"/>
        <v>1.2007854213331282</v>
      </c>
      <c r="AB24" s="67"/>
      <c r="AC24" s="80">
        <v>30.2</v>
      </c>
      <c r="AD24" s="83"/>
      <c r="AE24" s="86">
        <f t="shared" si="3"/>
        <v>9.4202898550724612E-2</v>
      </c>
      <c r="AF24" s="83"/>
      <c r="AG24" s="82">
        <f t="shared" si="4"/>
        <v>1.0942028985507246</v>
      </c>
      <c r="AJ24" s="64"/>
    </row>
    <row r="25" spans="3:36" x14ac:dyDescent="0.2">
      <c r="C25" s="72">
        <v>1976</v>
      </c>
      <c r="E25" s="81">
        <v>9.2653683668943776E-2</v>
      </c>
      <c r="F25" s="67"/>
      <c r="G25" s="82">
        <f t="shared" si="0"/>
        <v>1.0926536836689438</v>
      </c>
      <c r="H25" s="67"/>
      <c r="I25" s="81">
        <v>0.23635782794665072</v>
      </c>
      <c r="J25" s="67"/>
      <c r="K25" s="82">
        <f t="shared" si="1"/>
        <v>1.2363578279466507</v>
      </c>
      <c r="L25" s="67"/>
      <c r="M25" s="81">
        <v>0.11021183053557149</v>
      </c>
      <c r="N25" s="67"/>
      <c r="O25" s="82">
        <f t="shared" si="5"/>
        <v>1.1102118305355715</v>
      </c>
      <c r="P25" s="67"/>
      <c r="Q25" s="81">
        <v>0.24184327345481349</v>
      </c>
      <c r="R25" s="67"/>
      <c r="S25" s="82">
        <f t="shared" si="2"/>
        <v>1.2418432734548135</v>
      </c>
      <c r="T25" s="67"/>
      <c r="U25" s="81">
        <v>3.1474906417302106E-2</v>
      </c>
      <c r="V25" s="67"/>
      <c r="W25" s="82">
        <f t="shared" si="6"/>
        <v>1.0314749064173021</v>
      </c>
      <c r="X25" s="67"/>
      <c r="Y25" s="85">
        <v>6.9831079019254005E-2</v>
      </c>
      <c r="Z25" s="86"/>
      <c r="AA25" s="82">
        <f t="shared" si="7"/>
        <v>1.069831079019254</v>
      </c>
      <c r="AB25" s="67"/>
      <c r="AC25" s="80">
        <v>31.9</v>
      </c>
      <c r="AD25" s="83"/>
      <c r="AE25" s="86">
        <f t="shared" si="3"/>
        <v>5.6291390728476776E-2</v>
      </c>
      <c r="AF25" s="83"/>
      <c r="AG25" s="82">
        <f t="shared" si="4"/>
        <v>1.0562913907284768</v>
      </c>
      <c r="AJ25" s="64"/>
    </row>
    <row r="26" spans="3:36" x14ac:dyDescent="0.2">
      <c r="C26" s="72">
        <v>1977</v>
      </c>
      <c r="E26" s="81">
        <v>7.6564243140772259E-2</v>
      </c>
      <c r="F26" s="67"/>
      <c r="G26" s="82">
        <f t="shared" si="0"/>
        <v>1.0765642431407723</v>
      </c>
      <c r="H26" s="67"/>
      <c r="I26" s="81">
        <v>9.0362994428085708E-2</v>
      </c>
      <c r="J26" s="67"/>
      <c r="K26" s="82">
        <f t="shared" si="1"/>
        <v>1.0903629944280857</v>
      </c>
      <c r="L26" s="67"/>
      <c r="M26" s="81">
        <v>0.10711107111071105</v>
      </c>
      <c r="N26" s="67"/>
      <c r="O26" s="82">
        <f t="shared" si="5"/>
        <v>1.1071110711107111</v>
      </c>
      <c r="P26" s="67"/>
      <c r="Q26" s="81">
        <v>-2.5273411606085983E-3</v>
      </c>
      <c r="R26" s="67"/>
      <c r="S26" s="82">
        <f t="shared" si="2"/>
        <v>0.9974726588393914</v>
      </c>
      <c r="T26" s="67"/>
      <c r="U26" s="81">
        <v>0.29354417191688698</v>
      </c>
      <c r="V26" s="67"/>
      <c r="W26" s="82">
        <f t="shared" si="6"/>
        <v>1.293544171916887</v>
      </c>
      <c r="X26" s="67"/>
      <c r="Y26" s="85">
        <v>0.29685538189386285</v>
      </c>
      <c r="Z26" s="86"/>
      <c r="AA26" s="82">
        <f t="shared" si="7"/>
        <v>1.2968553818938628</v>
      </c>
      <c r="AB26" s="67"/>
      <c r="AC26" s="80">
        <v>34.9</v>
      </c>
      <c r="AD26" s="83"/>
      <c r="AE26" s="86">
        <f t="shared" si="3"/>
        <v>9.404388714733547E-2</v>
      </c>
      <c r="AF26" s="83"/>
      <c r="AG26" s="82">
        <f t="shared" si="4"/>
        <v>1.0940438871473355</v>
      </c>
      <c r="AJ26" s="64"/>
    </row>
    <row r="27" spans="3:36" x14ac:dyDescent="0.2">
      <c r="C27" s="72">
        <v>1978</v>
      </c>
      <c r="E27" s="81">
        <v>8.3354590250302119E-2</v>
      </c>
      <c r="F27" s="67"/>
      <c r="G27" s="82">
        <f t="shared" si="0"/>
        <v>1.0833545902503021</v>
      </c>
      <c r="H27" s="67"/>
      <c r="I27" s="81">
        <v>4.0958060138924335E-2</v>
      </c>
      <c r="J27" s="67"/>
      <c r="K27" s="82">
        <f t="shared" si="1"/>
        <v>1.0409580601389243</v>
      </c>
      <c r="L27" s="67"/>
      <c r="M27" s="81">
        <v>0.29717279378556594</v>
      </c>
      <c r="N27" s="67"/>
      <c r="O27" s="82">
        <f t="shared" si="5"/>
        <v>1.2971727937855659</v>
      </c>
      <c r="P27" s="67"/>
      <c r="Q27" s="81">
        <v>0.1441288744116298</v>
      </c>
      <c r="R27" s="67"/>
      <c r="S27" s="82">
        <f t="shared" si="2"/>
        <v>1.1441288744116298</v>
      </c>
      <c r="T27" s="67"/>
      <c r="U27" s="81">
        <v>0.45320206242428673</v>
      </c>
      <c r="V27" s="67"/>
      <c r="W27" s="82">
        <f t="shared" si="6"/>
        <v>1.4532020624242867</v>
      </c>
      <c r="X27" s="67"/>
      <c r="Y27" s="85">
        <v>0.38929175694582763</v>
      </c>
      <c r="Z27" s="86"/>
      <c r="AA27" s="82">
        <f t="shared" si="7"/>
        <v>1.3892917569458276</v>
      </c>
      <c r="AB27" s="67"/>
      <c r="AC27" s="80">
        <v>37.9</v>
      </c>
      <c r="AD27" s="83"/>
      <c r="AE27" s="86">
        <f t="shared" si="3"/>
        <v>8.5959885386819535E-2</v>
      </c>
      <c r="AF27" s="83"/>
      <c r="AG27" s="82">
        <f t="shared" si="4"/>
        <v>1.0859598853868195</v>
      </c>
      <c r="AJ27" s="64"/>
    </row>
    <row r="28" spans="3:36" x14ac:dyDescent="0.2">
      <c r="C28" s="72">
        <v>1979</v>
      </c>
      <c r="E28" s="81">
        <v>0.11411760970660723</v>
      </c>
      <c r="F28" s="67"/>
      <c r="G28" s="82">
        <f t="shared" si="0"/>
        <v>1.1141176097066072</v>
      </c>
      <c r="H28" s="67"/>
      <c r="I28" s="81">
        <v>-2.8301883493804358E-2</v>
      </c>
      <c r="J28" s="67"/>
      <c r="K28" s="82">
        <f t="shared" si="1"/>
        <v>0.97169811650619564</v>
      </c>
      <c r="L28" s="67"/>
      <c r="M28" s="81">
        <v>0.44767077501566743</v>
      </c>
      <c r="N28" s="67"/>
      <c r="O28" s="82">
        <f t="shared" si="5"/>
        <v>1.4476707750156674</v>
      </c>
      <c r="P28" s="67"/>
      <c r="Q28" s="81">
        <v>0.17245910063626943</v>
      </c>
      <c r="R28" s="67"/>
      <c r="S28" s="82">
        <f t="shared" si="2"/>
        <v>1.1724591006362695</v>
      </c>
      <c r="T28" s="67"/>
      <c r="U28" s="81">
        <v>4.7148862162509575E-2</v>
      </c>
      <c r="V28" s="67"/>
      <c r="W28" s="82">
        <f t="shared" si="6"/>
        <v>1.0471488621625096</v>
      </c>
      <c r="X28" s="67"/>
      <c r="Y28" s="85">
        <v>0.28551814968090894</v>
      </c>
      <c r="Z28" s="86"/>
      <c r="AA28" s="82">
        <f t="shared" si="7"/>
        <v>1.2855181496809089</v>
      </c>
      <c r="AB28" s="67"/>
      <c r="AC28" s="80">
        <v>41.6</v>
      </c>
      <c r="AD28" s="83"/>
      <c r="AE28" s="86">
        <f t="shared" si="3"/>
        <v>9.7625329815303585E-2</v>
      </c>
      <c r="AF28" s="83"/>
      <c r="AG28" s="82">
        <f t="shared" si="4"/>
        <v>1.0976253298153036</v>
      </c>
      <c r="AJ28" s="64"/>
    </row>
    <row r="29" spans="3:36" x14ac:dyDescent="0.2">
      <c r="C29" s="72">
        <v>1980</v>
      </c>
      <c r="E29" s="81">
        <v>0.14973599641511104</v>
      </c>
      <c r="F29" s="67"/>
      <c r="G29" s="82">
        <f t="shared" si="0"/>
        <v>1.149735996415111</v>
      </c>
      <c r="H29" s="67"/>
      <c r="I29" s="81">
        <v>6.5718951089772881E-2</v>
      </c>
      <c r="J29" s="67"/>
      <c r="K29" s="82">
        <f t="shared" si="1"/>
        <v>1.0657189510897729</v>
      </c>
      <c r="L29" s="67"/>
      <c r="M29" s="81">
        <v>0.30134680134680125</v>
      </c>
      <c r="N29" s="67"/>
      <c r="O29" s="82">
        <f t="shared" si="5"/>
        <v>1.3013468013468013</v>
      </c>
      <c r="P29" s="67"/>
      <c r="Q29" s="81">
        <v>0.35385032015813955</v>
      </c>
      <c r="R29" s="67"/>
      <c r="S29" s="82">
        <f t="shared" si="2"/>
        <v>1.3538503201581396</v>
      </c>
      <c r="T29" s="67"/>
      <c r="U29" s="81">
        <v>0.27208172284862364</v>
      </c>
      <c r="V29" s="67"/>
      <c r="W29" s="82">
        <f t="shared" si="6"/>
        <v>1.2720817228486236</v>
      </c>
      <c r="X29" s="67"/>
      <c r="Y29" s="85">
        <v>0.33152218463165961</v>
      </c>
      <c r="Z29" s="86"/>
      <c r="AA29" s="82">
        <f t="shared" si="7"/>
        <v>1.3315221846316596</v>
      </c>
      <c r="AB29" s="67"/>
      <c r="AC29" s="80">
        <v>46.2</v>
      </c>
      <c r="AD29" s="83"/>
      <c r="AE29" s="86">
        <f t="shared" si="3"/>
        <v>0.11057692307692313</v>
      </c>
      <c r="AF29" s="83"/>
      <c r="AG29" s="82">
        <f t="shared" si="4"/>
        <v>1.1105769230769231</v>
      </c>
      <c r="AJ29" s="64"/>
    </row>
    <row r="30" spans="3:36" x14ac:dyDescent="0.2">
      <c r="C30" s="72">
        <v>1981</v>
      </c>
      <c r="E30" s="81">
        <v>0.18405586669942653</v>
      </c>
      <c r="F30" s="67"/>
      <c r="G30" s="82">
        <f t="shared" si="0"/>
        <v>1.1840558666994265</v>
      </c>
      <c r="H30" s="67"/>
      <c r="I30" s="81">
        <v>4.1985623338299582E-2</v>
      </c>
      <c r="J30" s="67"/>
      <c r="K30" s="82">
        <f t="shared" si="1"/>
        <v>1.0419856233382996</v>
      </c>
      <c r="L30" s="67"/>
      <c r="M30" s="81">
        <v>-0.10245795601552388</v>
      </c>
      <c r="N30" s="67"/>
      <c r="O30" s="82">
        <f t="shared" si="5"/>
        <v>0.89754204398447612</v>
      </c>
      <c r="P30" s="67"/>
      <c r="Q30" s="81">
        <v>-5.9100249350891525E-2</v>
      </c>
      <c r="R30" s="67"/>
      <c r="S30" s="82">
        <f t="shared" si="2"/>
        <v>0.94089975064910847</v>
      </c>
      <c r="T30" s="67"/>
      <c r="U30" s="81">
        <v>-1.4737141506235951E-2</v>
      </c>
      <c r="V30" s="67"/>
      <c r="W30" s="82">
        <f t="shared" si="6"/>
        <v>0.98526285849376405</v>
      </c>
      <c r="X30" s="67"/>
      <c r="Y30" s="85">
        <v>-0.17556184074148351</v>
      </c>
      <c r="Z30" s="86"/>
      <c r="AA30" s="82">
        <f t="shared" si="7"/>
        <v>0.82443815925851649</v>
      </c>
      <c r="AB30" s="67"/>
      <c r="AC30" s="80">
        <v>51.8</v>
      </c>
      <c r="AD30" s="83"/>
      <c r="AE30" s="86">
        <f t="shared" si="3"/>
        <v>0.1212121212121211</v>
      </c>
      <c r="AF30" s="83"/>
      <c r="AG30" s="82">
        <f t="shared" si="4"/>
        <v>1.1212121212121211</v>
      </c>
      <c r="AJ30" s="64"/>
    </row>
    <row r="31" spans="3:36" x14ac:dyDescent="0.2">
      <c r="C31" s="72">
        <v>1982</v>
      </c>
      <c r="E31" s="81">
        <v>0.15420417868311742</v>
      </c>
      <c r="F31" s="67"/>
      <c r="G31" s="82">
        <f t="shared" si="0"/>
        <v>1.1542041786831174</v>
      </c>
      <c r="H31" s="67"/>
      <c r="I31" s="81">
        <v>0.35362011604410948</v>
      </c>
      <c r="J31" s="67"/>
      <c r="K31" s="82">
        <f t="shared" si="1"/>
        <v>1.3536201160441095</v>
      </c>
      <c r="L31" s="67"/>
      <c r="M31" s="81">
        <v>5.538854342544175E-2</v>
      </c>
      <c r="N31" s="67"/>
      <c r="O31" s="82">
        <f t="shared" si="5"/>
        <v>1.0553885434254417</v>
      </c>
      <c r="P31" s="67"/>
      <c r="Q31" s="81">
        <v>0.26930039274349826</v>
      </c>
      <c r="R31" s="67"/>
      <c r="S31" s="82">
        <f t="shared" si="2"/>
        <v>1.2693003927434983</v>
      </c>
      <c r="T31" s="67"/>
      <c r="U31" s="81">
        <v>2.5403211790983926E-2</v>
      </c>
      <c r="V31" s="67"/>
      <c r="W31" s="82">
        <f t="shared" si="6"/>
        <v>1.0254032117909839</v>
      </c>
      <c r="X31" s="67"/>
      <c r="Y31" s="85">
        <v>6.7861442707970454E-3</v>
      </c>
      <c r="Z31" s="86"/>
      <c r="AA31" s="82">
        <f t="shared" si="7"/>
        <v>1.006786144270797</v>
      </c>
      <c r="AB31" s="67"/>
      <c r="AC31" s="80">
        <v>56.6</v>
      </c>
      <c r="AD31" s="83"/>
      <c r="AE31" s="86">
        <f t="shared" si="3"/>
        <v>9.2664092664092701E-2</v>
      </c>
      <c r="AF31" s="83"/>
      <c r="AG31" s="82">
        <f t="shared" si="4"/>
        <v>1.0926640926640927</v>
      </c>
      <c r="AJ31" s="64"/>
    </row>
    <row r="32" spans="3:36" x14ac:dyDescent="0.2">
      <c r="C32" s="72">
        <v>1983</v>
      </c>
      <c r="E32" s="81">
        <v>9.6236506908284225E-2</v>
      </c>
      <c r="F32" s="67"/>
      <c r="G32" s="82">
        <f t="shared" si="0"/>
        <v>1.0962365069082842</v>
      </c>
      <c r="H32" s="67"/>
      <c r="I32" s="81">
        <v>0.11534888053463721</v>
      </c>
      <c r="J32" s="67"/>
      <c r="K32" s="82">
        <f t="shared" si="1"/>
        <v>1.1153488805346372</v>
      </c>
      <c r="L32" s="67"/>
      <c r="M32" s="81">
        <v>0.3548852817231154</v>
      </c>
      <c r="N32" s="67"/>
      <c r="O32" s="82">
        <f t="shared" si="5"/>
        <v>1.3548852817231154</v>
      </c>
      <c r="P32" s="67"/>
      <c r="Q32" s="81">
        <v>0.23264746193251518</v>
      </c>
      <c r="R32" s="67"/>
      <c r="S32" s="82">
        <f t="shared" si="2"/>
        <v>1.2326474619325152</v>
      </c>
      <c r="T32" s="67"/>
      <c r="U32" s="81">
        <v>0.26113976065424382</v>
      </c>
      <c r="V32" s="67"/>
      <c r="W32" s="82">
        <f t="shared" si="6"/>
        <v>1.2611397606542438</v>
      </c>
      <c r="X32" s="67"/>
      <c r="Y32" s="85">
        <v>0.19093879864210472</v>
      </c>
      <c r="Z32" s="86"/>
      <c r="AA32" s="82">
        <f t="shared" si="7"/>
        <v>1.1909387986421047</v>
      </c>
      <c r="AB32" s="67"/>
      <c r="AC32" s="80">
        <v>59.2</v>
      </c>
      <c r="AD32" s="83"/>
      <c r="AE32" s="86">
        <f t="shared" si="3"/>
        <v>4.5936395759717419E-2</v>
      </c>
      <c r="AF32" s="83"/>
      <c r="AG32" s="82">
        <f t="shared" si="4"/>
        <v>1.0459363957597174</v>
      </c>
      <c r="AJ32" s="64"/>
    </row>
    <row r="33" spans="3:36" x14ac:dyDescent="0.2">
      <c r="C33" s="72">
        <v>1984</v>
      </c>
      <c r="E33" s="81">
        <v>0.11586567791969804</v>
      </c>
      <c r="F33" s="67"/>
      <c r="G33" s="82">
        <f t="shared" si="0"/>
        <v>1.115865677919698</v>
      </c>
      <c r="H33" s="67"/>
      <c r="I33" s="81">
        <v>0.14664992413054012</v>
      </c>
      <c r="J33" s="67"/>
      <c r="K33" s="82">
        <f t="shared" si="1"/>
        <v>1.1466499241305401</v>
      </c>
      <c r="L33" s="67"/>
      <c r="M33" s="81">
        <v>-2.393226391728831E-2</v>
      </c>
      <c r="N33" s="67"/>
      <c r="O33" s="82">
        <f t="shared" si="5"/>
        <v>0.97606773608271169</v>
      </c>
      <c r="P33" s="67"/>
      <c r="Q33" s="81">
        <v>0.12373924530012337</v>
      </c>
      <c r="R33" s="67"/>
      <c r="S33" s="82">
        <f t="shared" si="2"/>
        <v>1.1237392453001234</v>
      </c>
      <c r="T33" s="67"/>
      <c r="U33" s="81">
        <v>0.14563524128028549</v>
      </c>
      <c r="V33" s="67"/>
      <c r="W33" s="82">
        <f t="shared" si="6"/>
        <v>1.1456352412802855</v>
      </c>
      <c r="X33" s="67"/>
      <c r="Y33" s="85">
        <v>-8.3883981557987153E-2</v>
      </c>
      <c r="Z33" s="86"/>
      <c r="AA33" s="82">
        <f t="shared" si="7"/>
        <v>0.91611601844201285</v>
      </c>
      <c r="AB33" s="67"/>
      <c r="AC33" s="80">
        <v>61.4</v>
      </c>
      <c r="AD33" s="83"/>
      <c r="AE33" s="86">
        <f t="shared" si="3"/>
        <v>3.716216216216206E-2</v>
      </c>
      <c r="AF33" s="83"/>
      <c r="AG33" s="82">
        <f t="shared" si="4"/>
        <v>1.0371621621621621</v>
      </c>
      <c r="AJ33" s="64"/>
    </row>
    <row r="34" spans="3:36" x14ac:dyDescent="0.2">
      <c r="C34" s="72">
        <v>1985</v>
      </c>
      <c r="E34" s="81">
        <v>9.8780328271374174E-2</v>
      </c>
      <c r="F34" s="67"/>
      <c r="G34" s="82">
        <f t="shared" si="0"/>
        <v>1.0987803282713742</v>
      </c>
      <c r="H34" s="67"/>
      <c r="I34" s="81">
        <v>0.21226819619729942</v>
      </c>
      <c r="J34" s="67"/>
      <c r="K34" s="82">
        <f t="shared" si="1"/>
        <v>1.2122681961972994</v>
      </c>
      <c r="L34" s="67"/>
      <c r="M34" s="81">
        <v>0.25067272512687366</v>
      </c>
      <c r="N34" s="67"/>
      <c r="O34" s="82">
        <f t="shared" si="5"/>
        <v>1.2506727251268737</v>
      </c>
      <c r="P34" s="67"/>
      <c r="Q34" s="81">
        <v>0.39403262025465713</v>
      </c>
      <c r="R34" s="67"/>
      <c r="S34" s="82">
        <f t="shared" si="2"/>
        <v>1.3940326202546571</v>
      </c>
      <c r="T34" s="67"/>
      <c r="U34" s="81">
        <v>0.65857637520333268</v>
      </c>
      <c r="V34" s="67"/>
      <c r="W34" s="82">
        <f t="shared" si="6"/>
        <v>1.6585763752033327</v>
      </c>
      <c r="X34" s="67"/>
      <c r="Y34" s="85">
        <v>0.13302756620857936</v>
      </c>
      <c r="Z34" s="86"/>
      <c r="AA34" s="82">
        <f t="shared" si="7"/>
        <v>1.1330275662085794</v>
      </c>
      <c r="AB34" s="67"/>
      <c r="AC34" s="80">
        <v>64.099999999999994</v>
      </c>
      <c r="AD34" s="83"/>
      <c r="AE34" s="86">
        <f t="shared" si="3"/>
        <v>4.3973941368078195E-2</v>
      </c>
      <c r="AF34" s="83"/>
      <c r="AG34" s="82">
        <f t="shared" si="4"/>
        <v>1.0439739413680782</v>
      </c>
      <c r="AJ34" s="64"/>
    </row>
    <row r="35" spans="3:36" x14ac:dyDescent="0.2">
      <c r="C35" s="72">
        <v>1986</v>
      </c>
      <c r="E35" s="81">
        <v>9.330001606656424E-2</v>
      </c>
      <c r="F35" s="67"/>
      <c r="G35" s="82">
        <f t="shared" si="0"/>
        <v>1.0933000160665642</v>
      </c>
      <c r="H35" s="67"/>
      <c r="I35" s="81">
        <v>0.14699997236914819</v>
      </c>
      <c r="J35" s="67"/>
      <c r="K35" s="82">
        <f t="shared" si="1"/>
        <v>1.1469999723691482</v>
      </c>
      <c r="L35" s="67"/>
      <c r="M35" s="81">
        <v>8.95399147868019E-2</v>
      </c>
      <c r="N35" s="67"/>
      <c r="O35" s="82">
        <f t="shared" si="5"/>
        <v>1.0895399147868019</v>
      </c>
      <c r="P35" s="67"/>
      <c r="Q35" s="81">
        <v>0.17626056907277921</v>
      </c>
      <c r="R35" s="67"/>
      <c r="S35" s="82">
        <f t="shared" si="2"/>
        <v>1.1762605690727792</v>
      </c>
      <c r="T35" s="67"/>
      <c r="U35" s="81">
        <v>0.67911532332504909</v>
      </c>
      <c r="V35" s="67"/>
      <c r="W35" s="82">
        <f t="shared" si="6"/>
        <v>1.6791153233250491</v>
      </c>
      <c r="X35" s="67"/>
      <c r="Y35" s="85">
        <v>0.19274529910089977</v>
      </c>
      <c r="Z35" s="86"/>
      <c r="AA35" s="82">
        <f t="shared" si="7"/>
        <v>1.1927452991008998</v>
      </c>
      <c r="AB35" s="67"/>
      <c r="AC35" s="80">
        <v>66.8</v>
      </c>
      <c r="AD35" s="83"/>
      <c r="AE35" s="86">
        <f t="shared" si="3"/>
        <v>4.2121684867394649E-2</v>
      </c>
      <c r="AF35" s="83"/>
      <c r="AG35" s="82">
        <f t="shared" si="4"/>
        <v>1.0421216848673946</v>
      </c>
      <c r="AJ35" s="64"/>
    </row>
    <row r="36" spans="3:36" x14ac:dyDescent="0.2">
      <c r="C36" s="72">
        <v>1987</v>
      </c>
      <c r="E36" s="81">
        <v>8.4789139515897505E-2</v>
      </c>
      <c r="F36" s="67"/>
      <c r="G36" s="82">
        <f t="shared" si="0"/>
        <v>1.0847891395158975</v>
      </c>
      <c r="H36" s="67"/>
      <c r="I36" s="81">
        <v>4.0366222977775923E-2</v>
      </c>
      <c r="J36" s="67"/>
      <c r="K36" s="82">
        <f t="shared" si="1"/>
        <v>1.0403662229777759</v>
      </c>
      <c r="L36" s="67"/>
      <c r="M36" s="81">
        <v>5.8787612383417676E-2</v>
      </c>
      <c r="N36" s="67"/>
      <c r="O36" s="82">
        <f t="shared" si="5"/>
        <v>1.0587876123834177</v>
      </c>
      <c r="P36" s="67"/>
      <c r="Q36" s="81">
        <v>-4.0178238399823929E-3</v>
      </c>
      <c r="R36" s="67"/>
      <c r="S36" s="82">
        <f t="shared" si="2"/>
        <v>0.99598217616001761</v>
      </c>
      <c r="T36" s="67"/>
      <c r="U36" s="81">
        <v>0.17685187234278699</v>
      </c>
      <c r="V36" s="67"/>
      <c r="W36" s="82">
        <f t="shared" si="6"/>
        <v>1.176851872342787</v>
      </c>
      <c r="X36" s="67"/>
      <c r="Y36" s="85">
        <v>0.22476002156198405</v>
      </c>
      <c r="Z36" s="86"/>
      <c r="AA36" s="82">
        <f t="shared" si="7"/>
        <v>1.224760021561984</v>
      </c>
      <c r="AB36" s="67"/>
      <c r="AC36" s="80">
        <v>69.599999999999994</v>
      </c>
      <c r="AD36" s="83"/>
      <c r="AE36" s="86">
        <f t="shared" si="3"/>
        <v>4.1916167664670656E-2</v>
      </c>
      <c r="AF36" s="83"/>
      <c r="AG36" s="82">
        <f t="shared" si="4"/>
        <v>1.0419161676646707</v>
      </c>
      <c r="AJ36" s="64"/>
    </row>
    <row r="37" spans="3:36" x14ac:dyDescent="0.2">
      <c r="C37" s="72">
        <v>1988</v>
      </c>
      <c r="E37" s="81">
        <v>9.4097844995248536E-2</v>
      </c>
      <c r="F37" s="67"/>
      <c r="G37" s="82">
        <f t="shared" si="0"/>
        <v>1.0940978449952485</v>
      </c>
      <c r="H37" s="67"/>
      <c r="I37" s="81">
        <v>9.7879759391345411E-2</v>
      </c>
      <c r="J37" s="67"/>
      <c r="K37" s="82">
        <f t="shared" si="1"/>
        <v>1.0978797593913454</v>
      </c>
      <c r="L37" s="67"/>
      <c r="M37" s="81">
        <v>0.11081484729422719</v>
      </c>
      <c r="N37" s="67"/>
      <c r="O37" s="82">
        <f t="shared" si="5"/>
        <v>1.1108148472942272</v>
      </c>
      <c r="P37" s="67"/>
      <c r="Q37" s="81">
        <v>6.4354449225332511E-2</v>
      </c>
      <c r="R37" s="67"/>
      <c r="S37" s="82">
        <f t="shared" si="2"/>
        <v>1.0643544492253325</v>
      </c>
      <c r="T37" s="67"/>
      <c r="U37" s="81">
        <v>0.1765920363283886</v>
      </c>
      <c r="V37" s="67"/>
      <c r="W37" s="82">
        <f t="shared" si="6"/>
        <v>1.1765920363283886</v>
      </c>
      <c r="X37" s="67"/>
      <c r="Y37" s="85">
        <v>0.28325258598118469</v>
      </c>
      <c r="Z37" s="86"/>
      <c r="AA37" s="82">
        <f t="shared" si="7"/>
        <v>1.2832525859811847</v>
      </c>
      <c r="AB37" s="67"/>
      <c r="AC37" s="80">
        <v>72.3</v>
      </c>
      <c r="AD37" s="83"/>
      <c r="AE37" s="86">
        <f t="shared" si="3"/>
        <v>3.8793103448275801E-2</v>
      </c>
      <c r="AF37" s="83"/>
      <c r="AG37" s="82">
        <f t="shared" si="4"/>
        <v>1.0387931034482758</v>
      </c>
      <c r="AJ37" s="64"/>
    </row>
    <row r="38" spans="3:36" x14ac:dyDescent="0.2">
      <c r="C38" s="72">
        <v>1989</v>
      </c>
      <c r="E38" s="81">
        <v>0.12361286225093604</v>
      </c>
      <c r="F38" s="67"/>
      <c r="G38" s="82">
        <f t="shared" si="0"/>
        <v>1.123612862250936</v>
      </c>
      <c r="H38" s="67"/>
      <c r="I38" s="81">
        <v>0.12808181213335179</v>
      </c>
      <c r="J38" s="67"/>
      <c r="K38" s="82">
        <f t="shared" si="1"/>
        <v>1.1280818121333518</v>
      </c>
      <c r="L38" s="67"/>
      <c r="M38" s="81">
        <v>0.2137272378484627</v>
      </c>
      <c r="N38" s="67"/>
      <c r="O38" s="82">
        <f t="shared" si="5"/>
        <v>1.2137272378484627</v>
      </c>
      <c r="P38" s="67"/>
      <c r="Q38" s="81">
        <v>0.28083721763235436</v>
      </c>
      <c r="R38" s="67"/>
      <c r="S38" s="82">
        <f t="shared" si="2"/>
        <v>1.2808372176323544</v>
      </c>
      <c r="T38" s="67"/>
      <c r="U38" s="81">
        <v>7.7667512210993106E-2</v>
      </c>
      <c r="V38" s="67"/>
      <c r="W38" s="82">
        <f t="shared" si="6"/>
        <v>1.0776675122109931</v>
      </c>
      <c r="X38" s="67"/>
      <c r="Y38" s="85">
        <v>0.59753228328671271</v>
      </c>
      <c r="Z38" s="86"/>
      <c r="AA38" s="82">
        <f t="shared" si="7"/>
        <v>1.5975322832867127</v>
      </c>
      <c r="AB38" s="67"/>
      <c r="AC38" s="80">
        <v>76.099999999999994</v>
      </c>
      <c r="AD38" s="83"/>
      <c r="AE38" s="86">
        <f t="shared" si="3"/>
        <v>5.2558782849239316E-2</v>
      </c>
      <c r="AF38" s="83"/>
      <c r="AG38" s="82">
        <f t="shared" si="4"/>
        <v>1.0525587828492393</v>
      </c>
      <c r="AJ38" s="64"/>
    </row>
    <row r="39" spans="3:36" x14ac:dyDescent="0.2">
      <c r="C39" s="72">
        <v>1990</v>
      </c>
      <c r="E39" s="81">
        <v>0.13484226253417853</v>
      </c>
      <c r="F39" s="67"/>
      <c r="G39" s="82">
        <f t="shared" si="0"/>
        <v>1.1348422625341785</v>
      </c>
      <c r="H39" s="67"/>
      <c r="I39" s="81">
        <v>7.5377230537480688E-2</v>
      </c>
      <c r="J39" s="67"/>
      <c r="K39" s="82">
        <f t="shared" si="1"/>
        <v>1.0753772305374807</v>
      </c>
      <c r="L39" s="67"/>
      <c r="M39" s="81">
        <v>-0.14797992368303303</v>
      </c>
      <c r="N39" s="67"/>
      <c r="O39" s="82">
        <v>0.85202007631696697</v>
      </c>
      <c r="P39" s="67"/>
      <c r="Q39" s="81">
        <v>-2.8965924315405567E-2</v>
      </c>
      <c r="R39" s="67"/>
      <c r="S39" s="82">
        <f t="shared" si="2"/>
        <v>0.97103407568459443</v>
      </c>
      <c r="T39" s="67"/>
      <c r="U39" s="81">
        <v>-0.23030981214414503</v>
      </c>
      <c r="V39" s="67"/>
      <c r="W39" s="82">
        <f t="shared" si="6"/>
        <v>0.76969018785585497</v>
      </c>
      <c r="X39" s="67"/>
      <c r="Y39" s="85">
        <v>-0.10736287930016333</v>
      </c>
      <c r="Z39" s="86"/>
      <c r="AA39" s="82">
        <f t="shared" si="7"/>
        <v>0.89263712069983669</v>
      </c>
      <c r="AB39" s="67"/>
      <c r="AC39" s="80">
        <v>79.900000000000006</v>
      </c>
      <c r="AD39" s="83"/>
      <c r="AE39" s="86">
        <f t="shared" si="3"/>
        <v>4.9934296977661052E-2</v>
      </c>
      <c r="AF39" s="83"/>
      <c r="AG39" s="82">
        <f t="shared" si="4"/>
        <v>1.0499342969776611</v>
      </c>
      <c r="AJ39" s="64"/>
    </row>
    <row r="40" spans="3:36" x14ac:dyDescent="0.2">
      <c r="C40" s="72">
        <v>1991</v>
      </c>
      <c r="E40" s="81">
        <v>9.8331854626155124E-2</v>
      </c>
      <c r="F40" s="67"/>
      <c r="G40" s="82">
        <f t="shared" si="0"/>
        <v>1.0983318546261551</v>
      </c>
      <c r="H40" s="67"/>
      <c r="I40" s="81">
        <v>0.22139901474010193</v>
      </c>
      <c r="J40" s="67"/>
      <c r="K40" s="82">
        <f t="shared" si="1"/>
        <v>1.2213990147401019</v>
      </c>
      <c r="L40" s="67"/>
      <c r="M40" s="81">
        <v>0.12015125294869922</v>
      </c>
      <c r="N40" s="67"/>
      <c r="O40" s="82">
        <f t="shared" ref="O40:O48" si="8">M40+1</f>
        <v>1.1201512529486992</v>
      </c>
      <c r="P40" s="67"/>
      <c r="Q40" s="81">
        <v>0.29923533607290498</v>
      </c>
      <c r="R40" s="67"/>
      <c r="S40" s="82">
        <f t="shared" si="2"/>
        <v>1.299235336072905</v>
      </c>
      <c r="T40" s="67"/>
      <c r="U40" s="81">
        <v>0.12029315209520042</v>
      </c>
      <c r="V40" s="67"/>
      <c r="W40" s="82">
        <f t="shared" si="6"/>
        <v>1.1202931520952004</v>
      </c>
      <c r="X40" s="67"/>
      <c r="Y40" s="85">
        <v>0.58955669661773868</v>
      </c>
      <c r="Z40" s="86"/>
      <c r="AA40" s="82">
        <f t="shared" si="7"/>
        <v>1.5895566966177386</v>
      </c>
      <c r="AB40" s="67"/>
      <c r="AC40" s="80">
        <v>82.9</v>
      </c>
      <c r="AD40" s="83"/>
      <c r="AE40" s="86">
        <f t="shared" si="3"/>
        <v>3.7546933667083948E-2</v>
      </c>
      <c r="AF40" s="83"/>
      <c r="AG40" s="82">
        <f t="shared" si="4"/>
        <v>1.0375469336670839</v>
      </c>
      <c r="AJ40" s="64"/>
    </row>
    <row r="41" spans="3:36" x14ac:dyDescent="0.2">
      <c r="C41" s="72">
        <v>1992</v>
      </c>
      <c r="E41" s="81">
        <v>7.0755062982055916E-2</v>
      </c>
      <c r="F41" s="67"/>
      <c r="G41" s="82">
        <f t="shared" si="0"/>
        <v>1.0707550629820559</v>
      </c>
      <c r="H41" s="67"/>
      <c r="I41" s="81">
        <v>9.846258120778062E-2</v>
      </c>
      <c r="J41" s="67"/>
      <c r="K41" s="82">
        <f t="shared" si="1"/>
        <v>1.0984625812077806</v>
      </c>
      <c r="L41" s="67"/>
      <c r="M41" s="81">
        <v>-1.4332559085550867E-2</v>
      </c>
      <c r="N41" s="67"/>
      <c r="O41" s="82">
        <f t="shared" si="8"/>
        <v>0.98566744091444913</v>
      </c>
      <c r="P41" s="67"/>
      <c r="Q41" s="81">
        <v>0.18912193883386941</v>
      </c>
      <c r="R41" s="67"/>
      <c r="S41" s="82">
        <f t="shared" si="2"/>
        <v>1.1891219388338694</v>
      </c>
      <c r="T41" s="67"/>
      <c r="U41" s="81">
        <v>-2.5995397562624922E-2</v>
      </c>
      <c r="V41" s="67"/>
      <c r="W41" s="82">
        <f t="shared" si="6"/>
        <v>0.97400460243737508</v>
      </c>
      <c r="X41" s="67"/>
      <c r="Y41" s="85">
        <v>0.22064981535871467</v>
      </c>
      <c r="Z41" s="86"/>
      <c r="AA41" s="82">
        <f t="shared" si="7"/>
        <v>1.2206498153587146</v>
      </c>
      <c r="AB41" s="67"/>
      <c r="AC41" s="80">
        <v>84.7</v>
      </c>
      <c r="AD41" s="83"/>
      <c r="AE41" s="86">
        <f t="shared" si="3"/>
        <v>2.1712907117008351E-2</v>
      </c>
      <c r="AF41" s="83"/>
      <c r="AG41" s="82">
        <f t="shared" si="4"/>
        <v>1.0217129071170084</v>
      </c>
      <c r="AJ41" s="64"/>
    </row>
    <row r="42" spans="3:36" x14ac:dyDescent="0.2">
      <c r="C42" s="72">
        <v>1993</v>
      </c>
      <c r="E42" s="81">
        <v>5.4956243599671772E-2</v>
      </c>
      <c r="F42" s="67"/>
      <c r="G42" s="82">
        <f t="shared" si="0"/>
        <v>1.0549562435996718</v>
      </c>
      <c r="H42" s="67"/>
      <c r="I42" s="81">
        <v>0.18131629978118546</v>
      </c>
      <c r="J42" s="67"/>
      <c r="K42" s="82">
        <f t="shared" si="1"/>
        <v>1.1813162997811855</v>
      </c>
      <c r="L42" s="67"/>
      <c r="M42" s="81">
        <v>0.32547544758112656</v>
      </c>
      <c r="N42" s="67"/>
      <c r="O42" s="82">
        <f t="shared" si="8"/>
        <v>1.3254754475811266</v>
      </c>
      <c r="P42" s="67"/>
      <c r="Q42" s="81">
        <v>0.1411952224399895</v>
      </c>
      <c r="R42" s="67"/>
      <c r="S42" s="82">
        <f t="shared" si="2"/>
        <v>1.1411952224399895</v>
      </c>
      <c r="T42" s="67"/>
      <c r="U42" s="81">
        <v>0.37825168504790407</v>
      </c>
      <c r="V42" s="67"/>
      <c r="W42" s="82">
        <f t="shared" si="6"/>
        <v>1.3782516850479041</v>
      </c>
      <c r="X42" s="67"/>
      <c r="Y42" s="85">
        <v>0.81952092003657562</v>
      </c>
      <c r="Z42" s="86"/>
      <c r="AA42" s="82">
        <f t="shared" si="7"/>
        <v>1.8195209200365756</v>
      </c>
      <c r="AB42" s="67"/>
      <c r="AC42" s="80">
        <v>86.1</v>
      </c>
      <c r="AD42" s="83"/>
      <c r="AE42" s="86">
        <f t="shared" si="3"/>
        <v>1.6528925619834656E-2</v>
      </c>
      <c r="AF42" s="83"/>
      <c r="AG42" s="82">
        <f t="shared" si="4"/>
        <v>1.0165289256198347</v>
      </c>
      <c r="AJ42" s="64"/>
    </row>
    <row r="43" spans="3:36" x14ac:dyDescent="0.2">
      <c r="C43" s="72">
        <v>1994</v>
      </c>
      <c r="E43" s="81">
        <v>5.3565853314174738E-2</v>
      </c>
      <c r="F43" s="67"/>
      <c r="G43" s="82">
        <f t="shared" si="0"/>
        <v>1.0535658533141747</v>
      </c>
      <c r="H43" s="67"/>
      <c r="I43" s="81">
        <v>-4.3109744579941989E-2</v>
      </c>
      <c r="J43" s="67"/>
      <c r="K43" s="82">
        <f t="shared" si="1"/>
        <v>0.95689025542005801</v>
      </c>
      <c r="L43" s="67"/>
      <c r="M43" s="81">
        <v>-1.7638041483707401E-3</v>
      </c>
      <c r="N43" s="67"/>
      <c r="O43" s="82">
        <f t="shared" si="8"/>
        <v>0.99823619585162926</v>
      </c>
      <c r="P43" s="67"/>
      <c r="Q43" s="81">
        <v>7.3402641341827168E-2</v>
      </c>
      <c r="R43" s="67"/>
      <c r="S43" s="82">
        <f t="shared" si="2"/>
        <v>1.0734026413418272</v>
      </c>
      <c r="T43" s="67"/>
      <c r="U43" s="81">
        <v>0.14481632232588448</v>
      </c>
      <c r="V43" s="67"/>
      <c r="W43" s="82">
        <f t="shared" si="6"/>
        <v>1.1448163223258845</v>
      </c>
      <c r="X43" s="67"/>
      <c r="Y43" s="85">
        <v>-2.1549517833810126E-2</v>
      </c>
      <c r="Z43" s="86"/>
      <c r="AA43" s="82">
        <f t="shared" si="7"/>
        <v>0.97845048216618991</v>
      </c>
      <c r="AB43" s="67"/>
      <c r="AC43" s="80">
        <v>86.3</v>
      </c>
      <c r="AD43" s="83"/>
      <c r="AE43" s="86">
        <f t="shared" si="3"/>
        <v>2.3228803716608404E-3</v>
      </c>
      <c r="AF43" s="83"/>
      <c r="AG43" s="82">
        <f t="shared" si="4"/>
        <v>1.0023228803716608</v>
      </c>
      <c r="AJ43" s="64"/>
    </row>
    <row r="44" spans="3:36" x14ac:dyDescent="0.2">
      <c r="C44" s="72">
        <v>1995</v>
      </c>
      <c r="E44" s="81">
        <v>7.3909394472190915E-2</v>
      </c>
      <c r="F44" s="67"/>
      <c r="G44" s="82">
        <f t="shared" si="0"/>
        <v>1.0739093944721909</v>
      </c>
      <c r="H44" s="67"/>
      <c r="I44" s="81">
        <v>0.20666336813930686</v>
      </c>
      <c r="J44" s="67"/>
      <c r="K44" s="82">
        <f t="shared" si="1"/>
        <v>1.2066633681393069</v>
      </c>
      <c r="L44" s="67"/>
      <c r="M44" s="81">
        <v>0.14529399077666727</v>
      </c>
      <c r="N44" s="67"/>
      <c r="O44" s="82">
        <f t="shared" si="8"/>
        <v>1.1452939907766673</v>
      </c>
      <c r="P44" s="67"/>
      <c r="Q44" s="81">
        <v>0.33773965053007449</v>
      </c>
      <c r="R44" s="67"/>
      <c r="S44" s="82">
        <f t="shared" si="2"/>
        <v>1.3377396505300745</v>
      </c>
      <c r="T44" s="67"/>
      <c r="U44" s="81">
        <v>8.4669024463836173E-2</v>
      </c>
      <c r="V44" s="67"/>
      <c r="W44" s="82">
        <f t="shared" si="6"/>
        <v>1.0846690244638362</v>
      </c>
      <c r="X44" s="67"/>
      <c r="Y44" s="85">
        <v>-8.1785894920503324E-2</v>
      </c>
      <c r="Z44" s="86"/>
      <c r="AA44" s="82">
        <f t="shared" si="7"/>
        <v>0.91821410507949663</v>
      </c>
      <c r="AB44" s="67"/>
      <c r="AC44" s="80">
        <v>87.8</v>
      </c>
      <c r="AD44" s="83"/>
      <c r="AE44" s="86">
        <f t="shared" si="3"/>
        <v>1.7381228273464666E-2</v>
      </c>
      <c r="AF44" s="83"/>
      <c r="AG44" s="82">
        <f t="shared" si="4"/>
        <v>1.0173812282734647</v>
      </c>
      <c r="AJ44" s="64"/>
    </row>
    <row r="45" spans="3:36" x14ac:dyDescent="0.2">
      <c r="C45" s="72">
        <v>1996</v>
      </c>
      <c r="E45" s="81">
        <v>5.0211242173742399E-2</v>
      </c>
      <c r="F45" s="67"/>
      <c r="G45" s="82">
        <f t="shared" si="0"/>
        <v>1.0502112421737424</v>
      </c>
      <c r="H45" s="67"/>
      <c r="I45" s="81">
        <v>0.12258019500144712</v>
      </c>
      <c r="J45" s="67"/>
      <c r="K45" s="82">
        <f t="shared" si="1"/>
        <v>1.1225801950014471</v>
      </c>
      <c r="L45" s="67"/>
      <c r="M45" s="81">
        <v>0.28346300291846926</v>
      </c>
      <c r="N45" s="67"/>
      <c r="O45" s="82">
        <f t="shared" si="8"/>
        <v>1.2834630029184693</v>
      </c>
      <c r="P45" s="67"/>
      <c r="Q45" s="81">
        <v>0.23574492501531608</v>
      </c>
      <c r="R45" s="67"/>
      <c r="S45" s="82">
        <f t="shared" si="2"/>
        <v>1.2357449250153161</v>
      </c>
      <c r="T45" s="67"/>
      <c r="U45" s="81">
        <v>6.8920902487878521E-2</v>
      </c>
      <c r="V45" s="67"/>
      <c r="W45" s="82">
        <f t="shared" si="6"/>
        <v>1.0689209024878785</v>
      </c>
      <c r="X45" s="67"/>
      <c r="Y45" s="85">
        <v>6.2114386972338176E-2</v>
      </c>
      <c r="Z45" s="86"/>
      <c r="AA45" s="82">
        <f t="shared" si="7"/>
        <v>1.0621143869723382</v>
      </c>
      <c r="AB45" s="67"/>
      <c r="AC45" s="80">
        <v>89.7</v>
      </c>
      <c r="AD45" s="83"/>
      <c r="AE45" s="86">
        <f t="shared" si="3"/>
        <v>2.1640091116173155E-2</v>
      </c>
      <c r="AF45" s="83"/>
      <c r="AG45" s="82">
        <f t="shared" si="4"/>
        <v>1.0216400911161732</v>
      </c>
      <c r="AJ45" s="64"/>
    </row>
    <row r="46" spans="3:36" x14ac:dyDescent="0.2">
      <c r="C46" s="72">
        <v>1997</v>
      </c>
      <c r="E46" s="81">
        <v>3.1769398603203047E-2</v>
      </c>
      <c r="F46" s="67"/>
      <c r="G46" s="82">
        <f t="shared" si="0"/>
        <v>1.031769398603203</v>
      </c>
      <c r="H46" s="67"/>
      <c r="I46" s="81">
        <v>9.6516795662767496E-2</v>
      </c>
      <c r="J46" s="67"/>
      <c r="K46" s="82">
        <f t="shared" si="1"/>
        <v>1.0965167956627675</v>
      </c>
      <c r="L46" s="67"/>
      <c r="M46" s="81">
        <v>0.14977572947137308</v>
      </c>
      <c r="N46" s="67"/>
      <c r="O46" s="82">
        <f t="shared" si="8"/>
        <v>1.1497757294713731</v>
      </c>
      <c r="P46" s="67"/>
      <c r="Q46" s="81">
        <v>0.3923708812514124</v>
      </c>
      <c r="R46" s="67"/>
      <c r="S46" s="82">
        <f t="shared" si="2"/>
        <v>1.3923708812514124</v>
      </c>
      <c r="T46" s="67"/>
      <c r="U46" s="81">
        <v>6.5529685719756259E-2</v>
      </c>
      <c r="V46" s="67"/>
      <c r="W46" s="82">
        <f t="shared" si="6"/>
        <v>1.0655296857197563</v>
      </c>
      <c r="X46" s="67"/>
      <c r="Y46" s="85">
        <v>-8.0368336066162532E-2</v>
      </c>
      <c r="Z46" s="86"/>
      <c r="AA46" s="82">
        <f t="shared" si="7"/>
        <v>0.91963166393383744</v>
      </c>
      <c r="AB46" s="67"/>
      <c r="AC46" s="80">
        <v>90.4</v>
      </c>
      <c r="AD46" s="83"/>
      <c r="AE46" s="86">
        <f t="shared" si="3"/>
        <v>7.8037904124861335E-3</v>
      </c>
      <c r="AF46" s="83"/>
      <c r="AG46" s="82">
        <f t="shared" si="4"/>
        <v>1.0078037904124861</v>
      </c>
      <c r="AJ46" s="64"/>
    </row>
    <row r="47" spans="3:36" x14ac:dyDescent="0.2">
      <c r="C47" s="72">
        <v>1998</v>
      </c>
      <c r="E47" s="81">
        <v>4.7289656747426578E-2</v>
      </c>
      <c r="F47" s="67"/>
      <c r="G47" s="82">
        <f t="shared" si="0"/>
        <v>1.0472896567474266</v>
      </c>
      <c r="H47" s="67"/>
      <c r="I47" s="81">
        <v>9.1650877192420932E-2</v>
      </c>
      <c r="J47" s="67"/>
      <c r="K47" s="82">
        <f t="shared" si="1"/>
        <v>1.0916508771924209</v>
      </c>
      <c r="L47" s="67"/>
      <c r="M47" s="81">
        <v>-1.5841692353300241E-2</v>
      </c>
      <c r="N47" s="67"/>
      <c r="O47" s="82">
        <f t="shared" si="8"/>
        <v>0.98415830764669976</v>
      </c>
      <c r="P47" s="67"/>
      <c r="Q47" s="81">
        <v>0.38005832436798892</v>
      </c>
      <c r="R47" s="67"/>
      <c r="S47" s="82">
        <f t="shared" si="2"/>
        <v>1.3800583243679889</v>
      </c>
      <c r="T47" s="67"/>
      <c r="U47" s="81">
        <v>0.29155793289415644</v>
      </c>
      <c r="V47" s="67"/>
      <c r="W47" s="82">
        <f t="shared" si="6"/>
        <v>1.2915579328941564</v>
      </c>
      <c r="X47" s="67"/>
      <c r="Y47" s="85">
        <v>-0.20212342692335633</v>
      </c>
      <c r="Z47" s="86"/>
      <c r="AA47" s="82">
        <f t="shared" si="7"/>
        <v>0.79787657307664372</v>
      </c>
      <c r="AB47" s="67"/>
      <c r="AC47" s="80">
        <v>91.3</v>
      </c>
      <c r="AD47" s="83"/>
      <c r="AE47" s="86">
        <f t="shared" si="3"/>
        <v>9.9557522123892017E-3</v>
      </c>
      <c r="AF47" s="83"/>
      <c r="AG47" s="82">
        <f t="shared" si="4"/>
        <v>1.0099557522123892</v>
      </c>
      <c r="AJ47" s="64"/>
    </row>
    <row r="48" spans="3:36" x14ac:dyDescent="0.2">
      <c r="C48" s="72">
        <v>1999</v>
      </c>
      <c r="E48" s="81">
        <v>4.6563450656321725E-2</v>
      </c>
      <c r="F48" s="67"/>
      <c r="G48" s="82">
        <f t="shared" si="0"/>
        <v>1.0465634506563217</v>
      </c>
      <c r="H48" s="67"/>
      <c r="I48" s="81">
        <v>-1.1490280615984338E-2</v>
      </c>
      <c r="J48" s="67"/>
      <c r="K48" s="82">
        <f t="shared" si="1"/>
        <v>0.98850971938401566</v>
      </c>
      <c r="L48" s="67"/>
      <c r="M48" s="81">
        <v>0.31714176221608237</v>
      </c>
      <c r="N48" s="67"/>
      <c r="O48" s="82">
        <f t="shared" si="8"/>
        <v>1.3171417622160824</v>
      </c>
      <c r="P48" s="67"/>
      <c r="Q48" s="81">
        <v>0.14373303768938883</v>
      </c>
      <c r="R48" s="67"/>
      <c r="S48" s="82">
        <f t="shared" si="2"/>
        <v>1.1437330376893888</v>
      </c>
      <c r="T48" s="67"/>
      <c r="U48" s="81">
        <v>0.2028526500582033</v>
      </c>
      <c r="V48" s="67"/>
      <c r="W48" s="82">
        <f t="shared" si="6"/>
        <v>1.2028526500582033</v>
      </c>
      <c r="X48" s="67"/>
      <c r="Y48" s="85">
        <v>0.57310195610140302</v>
      </c>
      <c r="Z48" s="86"/>
      <c r="AA48" s="82">
        <f t="shared" si="7"/>
        <v>1.573101956101403</v>
      </c>
      <c r="AB48" s="67"/>
      <c r="AC48" s="80">
        <v>93.7</v>
      </c>
      <c r="AD48" s="83"/>
      <c r="AE48" s="86">
        <f t="shared" si="3"/>
        <v>2.6286966046002336E-2</v>
      </c>
      <c r="AF48" s="83"/>
      <c r="AG48" s="82">
        <f t="shared" si="4"/>
        <v>1.0262869660460023</v>
      </c>
      <c r="AJ48" s="64"/>
    </row>
    <row r="49" spans="3:36" x14ac:dyDescent="0.2">
      <c r="C49" s="72">
        <v>2000</v>
      </c>
      <c r="E49" s="81">
        <v>5.4724942117415409E-2</v>
      </c>
      <c r="F49" s="67"/>
      <c r="G49" s="82">
        <f t="shared" si="0"/>
        <v>1.0547249421174154</v>
      </c>
      <c r="H49" s="67"/>
      <c r="I49" s="81">
        <v>0.10245788517725418</v>
      </c>
      <c r="J49" s="67"/>
      <c r="K49" s="82">
        <f t="shared" si="1"/>
        <v>1.1024578851772542</v>
      </c>
      <c r="L49" s="67"/>
      <c r="M49" s="81">
        <v>7.4087218412736133E-2</v>
      </c>
      <c r="N49" s="67"/>
      <c r="O49" s="82">
        <v>1.0740872184127361</v>
      </c>
      <c r="P49" s="67"/>
      <c r="Q49" s="81">
        <v>-5.93017998185289E-2</v>
      </c>
      <c r="R49" s="67"/>
      <c r="S49" s="82">
        <f t="shared" si="2"/>
        <v>0.9406982001814711</v>
      </c>
      <c r="T49" s="67"/>
      <c r="U49" s="81">
        <v>-0.10953277931862204</v>
      </c>
      <c r="V49" s="67"/>
      <c r="W49" s="82">
        <f t="shared" si="6"/>
        <v>0.89046722068137796</v>
      </c>
      <c r="X49" s="67"/>
      <c r="Y49" s="85">
        <v>-0.28413441441642001</v>
      </c>
      <c r="Z49" s="86"/>
      <c r="AA49" s="82">
        <f t="shared" si="7"/>
        <v>0.71586558558358004</v>
      </c>
      <c r="AB49" s="67"/>
      <c r="AC49" s="80">
        <v>96.7</v>
      </c>
      <c r="AD49" s="83"/>
      <c r="AE49" s="86">
        <f t="shared" si="3"/>
        <v>3.2017075773745907E-2</v>
      </c>
      <c r="AF49" s="83"/>
      <c r="AG49" s="82">
        <f t="shared" si="4"/>
        <v>1.0320170757737459</v>
      </c>
      <c r="AJ49" s="64"/>
    </row>
    <row r="50" spans="3:36" x14ac:dyDescent="0.2">
      <c r="C50" s="72">
        <v>2001</v>
      </c>
      <c r="E50" s="81">
        <v>4.7185912354585025E-2</v>
      </c>
      <c r="F50" s="67"/>
      <c r="G50" s="82">
        <f t="shared" si="0"/>
        <v>1.047185912354585</v>
      </c>
      <c r="H50" s="67"/>
      <c r="I50" s="81">
        <v>8.0648150846847955E-2</v>
      </c>
      <c r="J50" s="67"/>
      <c r="K50" s="82">
        <f t="shared" si="1"/>
        <v>1.080648150846848</v>
      </c>
      <c r="L50" s="67"/>
      <c r="M50" s="81">
        <v>-0.12572184920464102</v>
      </c>
      <c r="N50" s="67"/>
      <c r="O50" s="82">
        <f t="shared" ref="O50:O56" si="9">M50+1</f>
        <v>0.87427815079535898</v>
      </c>
      <c r="P50" s="67"/>
      <c r="Q50" s="81">
        <v>-6.3565268426247101E-2</v>
      </c>
      <c r="R50" s="67"/>
      <c r="S50" s="82">
        <f t="shared" si="2"/>
        <v>0.9364347315737529</v>
      </c>
      <c r="T50" s="67"/>
      <c r="U50" s="81">
        <v>-0.16260858557434343</v>
      </c>
      <c r="V50" s="67"/>
      <c r="W50" s="82">
        <f t="shared" si="6"/>
        <v>0.83739141442565657</v>
      </c>
      <c r="X50" s="67"/>
      <c r="Y50" s="87">
        <v>3.4957953674603401E-2</v>
      </c>
      <c r="Z50" s="67"/>
      <c r="AA50" s="82">
        <f t="shared" si="7"/>
        <v>1.0349579536746034</v>
      </c>
      <c r="AB50" s="67"/>
      <c r="AC50" s="80">
        <v>97.4</v>
      </c>
      <c r="AD50" s="83"/>
      <c r="AE50" s="86">
        <f t="shared" si="3"/>
        <v>7.2388831437435464E-3</v>
      </c>
      <c r="AF50" s="83"/>
      <c r="AG50" s="82">
        <f t="shared" si="4"/>
        <v>1.0072388831437435</v>
      </c>
      <c r="AJ50" s="64"/>
    </row>
    <row r="51" spans="3:36" x14ac:dyDescent="0.2">
      <c r="C51" s="72">
        <v>2002</v>
      </c>
      <c r="E51" s="81">
        <v>2.501110432771525E-2</v>
      </c>
      <c r="F51" s="67"/>
      <c r="G51" s="82">
        <f t="shared" si="0"/>
        <v>1.0250111043277153</v>
      </c>
      <c r="H51" s="67"/>
      <c r="I51" s="81">
        <v>8.7306574651704771E-2</v>
      </c>
      <c r="J51" s="67"/>
      <c r="K51" s="82">
        <f t="shared" si="1"/>
        <v>1.0873065746517048</v>
      </c>
      <c r="L51" s="67"/>
      <c r="M51" s="81">
        <v>-0.12437944291673553</v>
      </c>
      <c r="N51" s="67"/>
      <c r="O51" s="82">
        <f t="shared" si="9"/>
        <v>0.87562055708326447</v>
      </c>
      <c r="P51" s="67"/>
      <c r="Q51" s="81">
        <v>-0.22904486702072613</v>
      </c>
      <c r="R51" s="67"/>
      <c r="S51" s="82">
        <f t="shared" si="2"/>
        <v>0.77095513297927387</v>
      </c>
      <c r="T51" s="67"/>
      <c r="U51" s="81">
        <v>-0.16527624411877573</v>
      </c>
      <c r="V51" s="67"/>
      <c r="W51" s="82">
        <f t="shared" si="6"/>
        <v>0.83472375588122427</v>
      </c>
      <c r="X51" s="67"/>
      <c r="Y51" s="87">
        <v>-7.1381200643267403E-2</v>
      </c>
      <c r="Z51" s="67"/>
      <c r="AA51" s="82">
        <f t="shared" si="7"/>
        <v>0.92861879935673264</v>
      </c>
      <c r="AB51" s="67"/>
      <c r="AC51" s="80">
        <v>101.1</v>
      </c>
      <c r="AD51" s="83"/>
      <c r="AE51" s="86">
        <f t="shared" si="3"/>
        <v>3.7987679671457775E-2</v>
      </c>
      <c r="AF51" s="83"/>
      <c r="AG51" s="82">
        <f t="shared" si="4"/>
        <v>1.0379876796714578</v>
      </c>
      <c r="AJ51" s="64"/>
    </row>
    <row r="52" spans="3:36" x14ac:dyDescent="0.2">
      <c r="C52" s="72">
        <v>2003</v>
      </c>
      <c r="E52" s="81">
        <v>2.9114441548030889E-2</v>
      </c>
      <c r="F52" s="67"/>
      <c r="G52" s="82">
        <f t="shared" si="0"/>
        <v>1.0291144415480309</v>
      </c>
      <c r="H52" s="67"/>
      <c r="I52" s="81">
        <v>6.691357329891634E-2</v>
      </c>
      <c r="J52" s="67"/>
      <c r="K52" s="82">
        <f t="shared" si="1"/>
        <v>1.0669135732989163</v>
      </c>
      <c r="L52" s="67"/>
      <c r="M52" s="81">
        <v>0.26724837404176571</v>
      </c>
      <c r="N52" s="67"/>
      <c r="O52" s="82">
        <f t="shared" si="9"/>
        <v>1.2672483740417657</v>
      </c>
      <c r="P52" s="67"/>
      <c r="Q52" s="81">
        <v>5.2615874415546271E-2</v>
      </c>
      <c r="R52" s="67"/>
      <c r="S52" s="82">
        <f t="shared" si="2"/>
        <v>1.0526158744155463</v>
      </c>
      <c r="T52" s="67"/>
      <c r="U52" s="81">
        <v>0.13345710387794146</v>
      </c>
      <c r="V52" s="67"/>
      <c r="W52" s="82">
        <f t="shared" si="6"/>
        <v>1.1334571038779415</v>
      </c>
      <c r="X52" s="67"/>
      <c r="Y52" s="87">
        <v>0.27454745663080499</v>
      </c>
      <c r="Z52" s="67"/>
      <c r="AA52" s="82">
        <f t="shared" si="7"/>
        <v>1.274547456630805</v>
      </c>
      <c r="AB52" s="67"/>
      <c r="AC52" s="80">
        <v>103.2</v>
      </c>
      <c r="AD52" s="83"/>
      <c r="AE52" s="86">
        <f t="shared" si="3"/>
        <v>2.0771513353115889E-2</v>
      </c>
      <c r="AF52" s="83"/>
      <c r="AG52" s="82">
        <f t="shared" si="4"/>
        <v>1.0207715133531159</v>
      </c>
      <c r="AJ52" s="64"/>
    </row>
    <row r="53" spans="3:36" x14ac:dyDescent="0.2">
      <c r="C53" s="72">
        <v>2004</v>
      </c>
      <c r="E53" s="81">
        <v>2.3036747353792686E-2</v>
      </c>
      <c r="F53" s="67"/>
      <c r="G53" s="82">
        <f t="shared" si="0"/>
        <v>1.0230367473537927</v>
      </c>
      <c r="H53" s="67"/>
      <c r="I53" s="81">
        <v>7.1462013920893463E-2</v>
      </c>
      <c r="J53" s="67"/>
      <c r="K53" s="82">
        <f t="shared" si="1"/>
        <v>1.0714620139208935</v>
      </c>
      <c r="L53" s="67"/>
      <c r="M53" s="81">
        <v>0.14479725799389698</v>
      </c>
      <c r="N53" s="67"/>
      <c r="O53" s="82">
        <f t="shared" si="9"/>
        <v>1.144797257993897</v>
      </c>
      <c r="P53" s="67"/>
      <c r="Q53" s="81">
        <v>2.8074894778709281E-2</v>
      </c>
      <c r="R53" s="67"/>
      <c r="S53" s="82">
        <f t="shared" si="2"/>
        <v>1.0280748947787093</v>
      </c>
      <c r="T53" s="67"/>
      <c r="U53" s="81">
        <v>0.1149</v>
      </c>
      <c r="V53" s="67"/>
      <c r="W53" s="82">
        <f t="shared" si="6"/>
        <v>1.1149</v>
      </c>
      <c r="X53" s="67"/>
      <c r="Y53" s="87">
        <v>0.16410652751916799</v>
      </c>
      <c r="Z53" s="67"/>
      <c r="AA53" s="82">
        <f t="shared" si="7"/>
        <v>1.164106527519168</v>
      </c>
      <c r="AB53" s="67"/>
      <c r="AC53" s="80">
        <v>105.4</v>
      </c>
      <c r="AD53" s="83"/>
      <c r="AE53" s="86">
        <f t="shared" si="3"/>
        <v>2.1317829457364379E-2</v>
      </c>
      <c r="AF53" s="83"/>
      <c r="AG53" s="82">
        <f t="shared" si="4"/>
        <v>1.0213178294573644</v>
      </c>
      <c r="AJ53" s="64"/>
    </row>
    <row r="54" spans="3:36" x14ac:dyDescent="0.2">
      <c r="C54" s="72">
        <v>2005</v>
      </c>
      <c r="E54" s="81">
        <v>2.579998310840792E-2</v>
      </c>
      <c r="F54" s="67"/>
      <c r="G54" s="82">
        <f t="shared" si="0"/>
        <v>1.0257999831084079</v>
      </c>
      <c r="H54" s="67"/>
      <c r="I54" s="81">
        <v>6.4615921735208692E-2</v>
      </c>
      <c r="J54" s="67"/>
      <c r="K54" s="82">
        <f t="shared" si="1"/>
        <v>1.0646159217352087</v>
      </c>
      <c r="L54" s="67"/>
      <c r="M54" s="81">
        <v>0.24126528177144002</v>
      </c>
      <c r="N54" s="67"/>
      <c r="O54" s="82">
        <f t="shared" si="9"/>
        <v>1.24126528177144</v>
      </c>
      <c r="P54" s="67"/>
      <c r="Q54" s="81">
        <v>2.2847966044862611E-2</v>
      </c>
      <c r="R54" s="67"/>
      <c r="S54" s="82">
        <f t="shared" si="2"/>
        <v>1.0228479660448626</v>
      </c>
      <c r="T54" s="67"/>
      <c r="U54" s="81">
        <v>0.1069</v>
      </c>
      <c r="V54" s="67"/>
      <c r="W54" s="82">
        <f t="shared" si="6"/>
        <v>1.1069</v>
      </c>
      <c r="X54" s="67"/>
      <c r="Y54" s="87">
        <v>0.30643553663942702</v>
      </c>
      <c r="Z54" s="67"/>
      <c r="AA54" s="82">
        <f t="shared" si="7"/>
        <v>1.3064355366394271</v>
      </c>
      <c r="AB54" s="67"/>
      <c r="AC54" s="80">
        <v>107.6</v>
      </c>
      <c r="AD54" s="83"/>
      <c r="AE54" s="86">
        <f t="shared" si="3"/>
        <v>2.0872865275142205E-2</v>
      </c>
      <c r="AF54" s="83"/>
      <c r="AG54" s="82">
        <f t="shared" si="4"/>
        <v>1.0208728652751422</v>
      </c>
      <c r="AJ54" s="64"/>
    </row>
    <row r="55" spans="3:36" x14ac:dyDescent="0.2">
      <c r="C55" s="72">
        <v>2006</v>
      </c>
      <c r="E55" s="81">
        <v>3.9755895571580879E-2</v>
      </c>
      <c r="F55" s="67"/>
      <c r="G55" s="82">
        <f t="shared" si="0"/>
        <v>1.0397558955715809</v>
      </c>
      <c r="H55" s="67"/>
      <c r="I55" s="81">
        <v>4.0550302716560349E-2</v>
      </c>
      <c r="J55" s="67"/>
      <c r="K55" s="82">
        <f t="shared" si="1"/>
        <v>1.0405503027165603</v>
      </c>
      <c r="L55" s="67"/>
      <c r="M55" s="81">
        <v>0.17261079783213518</v>
      </c>
      <c r="N55" s="67"/>
      <c r="O55" s="82">
        <f t="shared" si="9"/>
        <v>1.1726107978321352</v>
      </c>
      <c r="P55" s="67"/>
      <c r="Q55" s="81">
        <v>0.15355707344828895</v>
      </c>
      <c r="R55" s="67"/>
      <c r="S55" s="82">
        <f t="shared" si="2"/>
        <v>1.1535570734482889</v>
      </c>
      <c r="T55" s="67"/>
      <c r="U55" s="81">
        <v>0.2586</v>
      </c>
      <c r="V55" s="67"/>
      <c r="W55" s="82">
        <f t="shared" si="6"/>
        <v>1.2585999999999999</v>
      </c>
      <c r="X55" s="67"/>
      <c r="Y55" s="87">
        <v>0.31640600317678402</v>
      </c>
      <c r="Z55" s="67"/>
      <c r="AA55" s="82">
        <f t="shared" si="7"/>
        <v>1.3164060031767839</v>
      </c>
      <c r="AB55" s="67"/>
      <c r="AC55" s="80">
        <v>109.4</v>
      </c>
      <c r="AD55" s="83"/>
      <c r="AE55" s="86">
        <f t="shared" si="3"/>
        <v>1.6728624535315983E-2</v>
      </c>
      <c r="AF55" s="83"/>
      <c r="AG55" s="82">
        <f t="shared" si="4"/>
        <v>1.016728624535316</v>
      </c>
      <c r="AJ55" s="64"/>
    </row>
    <row r="56" spans="3:36" x14ac:dyDescent="0.2">
      <c r="C56" s="72">
        <v>2007</v>
      </c>
      <c r="E56" s="81">
        <v>4.4304517325027826E-2</v>
      </c>
      <c r="F56" s="67"/>
      <c r="G56" s="82">
        <f t="shared" si="0"/>
        <v>1.0443045173250278</v>
      </c>
      <c r="H56" s="67"/>
      <c r="I56" s="81">
        <v>3.6819138174764898E-2</v>
      </c>
      <c r="J56" s="67"/>
      <c r="K56" s="82">
        <f t="shared" si="1"/>
        <v>1.0368191381747649</v>
      </c>
      <c r="L56" s="67"/>
      <c r="M56" s="81">
        <v>9.8318421684903567E-2</v>
      </c>
      <c r="N56" s="67"/>
      <c r="O56" s="82">
        <f t="shared" si="9"/>
        <v>1.0983184216849036</v>
      </c>
      <c r="P56" s="67"/>
      <c r="Q56" s="81">
        <v>-0.10530738463975209</v>
      </c>
      <c r="R56" s="67"/>
      <c r="S56" s="82">
        <f t="shared" si="2"/>
        <v>0.89469261536024791</v>
      </c>
      <c r="T56" s="67"/>
      <c r="U56" s="81">
        <v>-5.7200000000000001E-2</v>
      </c>
      <c r="V56" s="67"/>
      <c r="W56" s="82">
        <f t="shared" si="6"/>
        <v>0.94279999999999997</v>
      </c>
      <c r="X56" s="67"/>
      <c r="Y56" s="88">
        <v>0.18240000000000001</v>
      </c>
      <c r="Z56" s="67"/>
      <c r="AA56" s="82">
        <f t="shared" si="7"/>
        <v>1.1823999999999999</v>
      </c>
      <c r="AB56" s="67"/>
      <c r="AC56" s="80">
        <v>112</v>
      </c>
      <c r="AD56" s="83"/>
      <c r="AE56" s="86">
        <f t="shared" si="3"/>
        <v>2.3765996343692919E-2</v>
      </c>
      <c r="AF56" s="83"/>
      <c r="AG56" s="82">
        <f t="shared" si="4"/>
        <v>1.0237659963436929</v>
      </c>
      <c r="AJ56" s="64"/>
    </row>
    <row r="57" spans="3:36" x14ac:dyDescent="0.2">
      <c r="C57" s="72">
        <v>2008</v>
      </c>
      <c r="E57" s="81">
        <v>3.3285133549777912E-2</v>
      </c>
      <c r="F57" s="67"/>
      <c r="G57" s="82">
        <f t="shared" si="0"/>
        <v>1.0332851335497779</v>
      </c>
      <c r="H57" s="67"/>
      <c r="I57" s="81">
        <v>6.4060042697279274E-2</v>
      </c>
      <c r="J57" s="67"/>
      <c r="K57" s="82">
        <f t="shared" si="1"/>
        <v>1.0640600426972793</v>
      </c>
      <c r="L57" s="67"/>
      <c r="M57" s="81">
        <v>-0.33003488230641098</v>
      </c>
      <c r="N57" s="67"/>
      <c r="O57" s="82">
        <v>0.66996511769358902</v>
      </c>
      <c r="P57" s="67"/>
      <c r="Q57" s="81">
        <v>-0.21194602865780265</v>
      </c>
      <c r="R57" s="67"/>
      <c r="S57" s="82">
        <f t="shared" si="2"/>
        <v>0.78805397134219735</v>
      </c>
      <c r="T57" s="67"/>
      <c r="U57" s="81">
        <v>-0.2918</v>
      </c>
      <c r="V57" s="67"/>
      <c r="W57" s="82">
        <f t="shared" si="6"/>
        <v>0.70819999999999994</v>
      </c>
      <c r="X57" s="67"/>
      <c r="Y57" s="88">
        <v>-0.4163</v>
      </c>
      <c r="Z57" s="67"/>
      <c r="AA57" s="82">
        <f t="shared" si="7"/>
        <v>0.5837</v>
      </c>
      <c r="AB57" s="67"/>
      <c r="AC57" s="80">
        <v>113.3</v>
      </c>
      <c r="AD57" s="83"/>
      <c r="AE57" s="86">
        <f t="shared" si="3"/>
        <v>1.1607142857142927E-2</v>
      </c>
      <c r="AF57" s="83"/>
      <c r="AG57" s="82">
        <f t="shared" si="4"/>
        <v>1.0116071428571429</v>
      </c>
      <c r="AJ57" s="64"/>
    </row>
    <row r="58" spans="3:36" x14ac:dyDescent="0.2">
      <c r="C58" s="72">
        <v>2009</v>
      </c>
      <c r="E58" s="81">
        <v>6.2000000000002053E-3</v>
      </c>
      <c r="F58" s="67"/>
      <c r="G58" s="82">
        <f t="shared" si="0"/>
        <v>1.0062000000000002</v>
      </c>
      <c r="H58" s="67"/>
      <c r="I58" s="81">
        <v>5.4111254111253837E-2</v>
      </c>
      <c r="J58" s="67"/>
      <c r="K58" s="82">
        <f t="shared" si="1"/>
        <v>1.0541112541112538</v>
      </c>
      <c r="L58" s="67"/>
      <c r="M58" s="81">
        <v>0.35054963129729555</v>
      </c>
      <c r="N58" s="67"/>
      <c r="O58" s="82">
        <f>M58+1</f>
        <v>1.3505496312972955</v>
      </c>
      <c r="P58" s="67"/>
      <c r="Q58" s="81">
        <v>7.3949373264319718E-2</v>
      </c>
      <c r="R58" s="67"/>
      <c r="S58" s="82">
        <f t="shared" si="2"/>
        <v>1.0739493732643197</v>
      </c>
      <c r="T58" s="67"/>
      <c r="U58" s="81">
        <v>0.1191</v>
      </c>
      <c r="V58" s="67"/>
      <c r="W58" s="82">
        <f t="shared" si="6"/>
        <v>1.1191</v>
      </c>
      <c r="X58" s="67"/>
      <c r="Y58" s="88">
        <v>0.51590000000000003</v>
      </c>
      <c r="Z58" s="67"/>
      <c r="AA58" s="82">
        <f t="shared" si="7"/>
        <v>1.5159</v>
      </c>
      <c r="AB58" s="67"/>
      <c r="AC58" s="80">
        <v>114.8</v>
      </c>
      <c r="AD58" s="83"/>
      <c r="AE58" s="86">
        <f t="shared" si="3"/>
        <v>1.3239187996469504E-2</v>
      </c>
      <c r="AF58" s="83"/>
      <c r="AG58" s="82">
        <f t="shared" si="4"/>
        <v>1.0132391879964695</v>
      </c>
      <c r="AJ58" s="64"/>
    </row>
    <row r="59" spans="3:36" x14ac:dyDescent="0.2">
      <c r="C59" s="72">
        <v>2010</v>
      </c>
      <c r="E59" s="81">
        <v>5.4101176959320263E-3</v>
      </c>
      <c r="F59" s="67"/>
      <c r="G59" s="82">
        <f t="shared" si="0"/>
        <v>1.005410117695932</v>
      </c>
      <c r="H59" s="67"/>
      <c r="I59" s="81">
        <v>6.743519147011745E-2</v>
      </c>
      <c r="J59" s="67"/>
      <c r="K59" s="82">
        <f t="shared" si="1"/>
        <v>1.0674351914701175</v>
      </c>
      <c r="L59" s="67"/>
      <c r="M59" s="81">
        <v>0.17610671639760089</v>
      </c>
      <c r="N59" s="67"/>
      <c r="O59" s="82">
        <f>M59+1</f>
        <v>1.1761067163976009</v>
      </c>
      <c r="P59" s="67"/>
      <c r="Q59" s="81">
        <v>9.0560875049273459E-2</v>
      </c>
      <c r="R59" s="67"/>
      <c r="S59" s="82">
        <f t="shared" si="2"/>
        <v>1.0905608750492735</v>
      </c>
      <c r="T59" s="67"/>
      <c r="U59" s="81">
        <v>2.1299999999999999E-2</v>
      </c>
      <c r="V59" s="67"/>
      <c r="W59" s="82">
        <f t="shared" si="6"/>
        <v>1.0213000000000001</v>
      </c>
      <c r="X59" s="67"/>
      <c r="Y59" s="88">
        <v>0.12670000000000001</v>
      </c>
      <c r="Z59" s="67"/>
      <c r="AA59" s="82">
        <f t="shared" si="7"/>
        <v>1.1267</v>
      </c>
      <c r="AB59" s="67"/>
      <c r="AC59" s="80">
        <v>117.5</v>
      </c>
      <c r="AD59" s="83"/>
      <c r="AE59" s="86">
        <f t="shared" si="3"/>
        <v>2.3519163763066286E-2</v>
      </c>
      <c r="AF59" s="83"/>
      <c r="AG59" s="82">
        <f t="shared" si="4"/>
        <v>1.0235191637630663</v>
      </c>
      <c r="AJ59" s="64"/>
    </row>
    <row r="60" spans="3:36" x14ac:dyDescent="0.2">
      <c r="C60" s="72">
        <v>2011</v>
      </c>
      <c r="E60" s="81">
        <v>1.0000000000000009E-2</v>
      </c>
      <c r="F60" s="67"/>
      <c r="G60" s="82">
        <f t="shared" si="0"/>
        <v>1.01</v>
      </c>
      <c r="H60" s="67"/>
      <c r="I60" s="81">
        <v>9.670000000000134E-2</v>
      </c>
      <c r="J60" s="67"/>
      <c r="K60" s="82">
        <f t="shared" si="1"/>
        <v>1.0967000000000013</v>
      </c>
      <c r="L60" s="67"/>
      <c r="M60" s="81">
        <v>-8.7099999999999511E-2</v>
      </c>
      <c r="N60" s="67"/>
      <c r="O60" s="82">
        <f>M60+1</f>
        <v>0.91290000000000049</v>
      </c>
      <c r="P60" s="67"/>
      <c r="Q60" s="81">
        <v>4.6399999999998887E-2</v>
      </c>
      <c r="R60" s="67"/>
      <c r="S60" s="82">
        <f t="shared" si="2"/>
        <v>1.0463999999999989</v>
      </c>
      <c r="T60" s="67"/>
      <c r="U60" s="81">
        <v>-9.9700000000000233E-2</v>
      </c>
      <c r="V60" s="67"/>
      <c r="W60" s="82">
        <f t="shared" si="6"/>
        <v>0.90029999999999977</v>
      </c>
      <c r="X60" s="67"/>
      <c r="Y60" s="88">
        <v>-0.16400000000000001</v>
      </c>
      <c r="Z60" s="67"/>
      <c r="AA60" s="82">
        <f t="shared" si="7"/>
        <v>0.83599999999999997</v>
      </c>
      <c r="AB60" s="67"/>
      <c r="AC60" s="80">
        <v>120.2</v>
      </c>
      <c r="AD60" s="83"/>
      <c r="AE60" s="86">
        <f t="shared" si="3"/>
        <v>2.297872340425533E-2</v>
      </c>
      <c r="AF60" s="83"/>
      <c r="AG60" s="82">
        <f t="shared" si="4"/>
        <v>1.0229787234042553</v>
      </c>
      <c r="AJ60" s="64"/>
    </row>
    <row r="61" spans="3:36" x14ac:dyDescent="0.2">
      <c r="C61" s="72">
        <v>2012</v>
      </c>
      <c r="E61" s="81">
        <v>1.0099999999999998E-2</v>
      </c>
      <c r="F61" s="67"/>
      <c r="G61" s="82">
        <f t="shared" si="0"/>
        <v>1.0101</v>
      </c>
      <c r="H61" s="67"/>
      <c r="I61" s="81">
        <v>3.6000000000000476E-2</v>
      </c>
      <c r="J61" s="67"/>
      <c r="K61" s="82">
        <f t="shared" si="1"/>
        <v>1.0360000000000005</v>
      </c>
      <c r="L61" s="67"/>
      <c r="M61" s="81">
        <v>7.1900000000000519E-2</v>
      </c>
      <c r="N61" s="67"/>
      <c r="O61" s="82">
        <f>M61+1</f>
        <v>1.0719000000000005</v>
      </c>
      <c r="P61" s="67"/>
      <c r="Q61" s="81">
        <v>0.13429999999999964</v>
      </c>
      <c r="R61" s="67"/>
      <c r="S61" s="82">
        <f t="shared" si="2"/>
        <v>1.1342999999999996</v>
      </c>
      <c r="T61" s="67"/>
      <c r="U61" s="81">
        <v>0.14720000000000133</v>
      </c>
      <c r="V61" s="67"/>
      <c r="W61" s="82">
        <f t="shared" si="6"/>
        <v>1.1472000000000013</v>
      </c>
      <c r="X61" s="67"/>
      <c r="Y61" s="88">
        <v>0.15609999999999999</v>
      </c>
      <c r="Z61" s="67"/>
      <c r="AA61" s="82">
        <f t="shared" si="7"/>
        <v>1.1560999999999999</v>
      </c>
      <c r="AB61" s="67"/>
      <c r="AC61" s="80">
        <v>121.2</v>
      </c>
      <c r="AD61" s="83"/>
      <c r="AE61" s="86">
        <f t="shared" si="3"/>
        <v>8.3194675540765317E-3</v>
      </c>
      <c r="AF61" s="83"/>
      <c r="AG61" s="82">
        <f t="shared" si="4"/>
        <v>1.0083194675540765</v>
      </c>
      <c r="AJ61" s="64"/>
    </row>
    <row r="62" spans="3:36" x14ac:dyDescent="0.2">
      <c r="C62" s="72">
        <v>2013</v>
      </c>
      <c r="E62" s="81">
        <v>1.0099999999999998E-2</v>
      </c>
      <c r="F62" s="67"/>
      <c r="G62" s="82">
        <f t="shared" si="0"/>
        <v>1.0101</v>
      </c>
      <c r="H62" s="67"/>
      <c r="I62" s="81">
        <v>-1.1900000000000022E-2</v>
      </c>
      <c r="J62" s="67"/>
      <c r="K62" s="82">
        <f t="shared" si="1"/>
        <v>0.98809999999999998</v>
      </c>
      <c r="L62" s="67"/>
      <c r="M62" s="81">
        <v>0.12989999999999879</v>
      </c>
      <c r="N62" s="67"/>
      <c r="O62" s="82">
        <v>1.1298999999999988</v>
      </c>
      <c r="P62" s="67"/>
      <c r="Q62" s="81">
        <v>0.4126999999999994</v>
      </c>
      <c r="R62" s="67"/>
      <c r="S62" s="82">
        <f t="shared" si="2"/>
        <v>1.4126999999999994</v>
      </c>
      <c r="T62" s="67"/>
      <c r="U62" s="81">
        <v>0.31020000000000114</v>
      </c>
      <c r="V62" s="67"/>
      <c r="W62" s="82">
        <f t="shared" si="6"/>
        <v>1.3102000000000011</v>
      </c>
      <c r="X62" s="67"/>
      <c r="Y62" s="88">
        <v>3.9300000000000002E-2</v>
      </c>
      <c r="Z62" s="67"/>
      <c r="AA62" s="82">
        <f t="shared" si="7"/>
        <v>1.0392999999999999</v>
      </c>
      <c r="AB62" s="67"/>
      <c r="AC62" s="80">
        <v>122.7</v>
      </c>
      <c r="AD62" s="83"/>
      <c r="AE62" s="86">
        <f t="shared" si="3"/>
        <v>1.2376237623762387E-2</v>
      </c>
      <c r="AF62" s="83"/>
      <c r="AG62" s="82">
        <f t="shared" si="4"/>
        <v>1.0123762376237624</v>
      </c>
      <c r="AJ62" s="64"/>
    </row>
    <row r="63" spans="3:36" x14ac:dyDescent="0.2">
      <c r="C63" s="72">
        <v>2014</v>
      </c>
      <c r="E63" s="81">
        <v>9.100000000000108E-3</v>
      </c>
      <c r="F63" s="67"/>
      <c r="G63" s="82">
        <f t="shared" si="0"/>
        <v>1.0091000000000001</v>
      </c>
      <c r="H63" s="67"/>
      <c r="I63" s="81">
        <v>8.7899999999999423E-2</v>
      </c>
      <c r="J63" s="67"/>
      <c r="K63" s="82">
        <f t="shared" si="1"/>
        <v>1.0878999999999994</v>
      </c>
      <c r="L63" s="67"/>
      <c r="M63" s="81">
        <v>0.10549999999999859</v>
      </c>
      <c r="N63" s="67"/>
      <c r="O63" s="82">
        <f t="shared" ref="O63:O73" si="10">M63+1</f>
        <v>1.1054999999999986</v>
      </c>
      <c r="P63" s="67"/>
      <c r="Q63" s="81">
        <v>0.23930000000000007</v>
      </c>
      <c r="R63" s="67"/>
      <c r="S63" s="82">
        <f t="shared" si="2"/>
        <v>1.2393000000000001</v>
      </c>
      <c r="T63" s="67"/>
      <c r="U63" s="81">
        <v>3.6700000000000843E-2</v>
      </c>
      <c r="V63" s="67"/>
      <c r="W63" s="82">
        <f t="shared" si="6"/>
        <v>1.0367000000000008</v>
      </c>
      <c r="X63" s="67"/>
      <c r="Y63" s="88">
        <v>6.6299999999999998E-2</v>
      </c>
      <c r="Z63" s="67"/>
      <c r="AA63" s="82">
        <f t="shared" si="7"/>
        <v>1.0663</v>
      </c>
      <c r="AB63" s="67"/>
      <c r="AC63" s="80">
        <v>124.5</v>
      </c>
      <c r="AD63" s="83"/>
      <c r="AE63" s="86">
        <f t="shared" si="3"/>
        <v>1.4669926650366705E-2</v>
      </c>
      <c r="AF63" s="83"/>
      <c r="AG63" s="82">
        <f t="shared" si="4"/>
        <v>1.0146699266503667</v>
      </c>
      <c r="AJ63" s="64"/>
    </row>
    <row r="64" spans="3:36" x14ac:dyDescent="0.2">
      <c r="C64" s="72">
        <v>2015</v>
      </c>
      <c r="E64" s="81">
        <v>6.2999999999999723E-3</v>
      </c>
      <c r="F64" s="67"/>
      <c r="G64" s="82">
        <f t="shared" si="0"/>
        <v>1.0063</v>
      </c>
      <c r="H64" s="67"/>
      <c r="I64" s="81">
        <v>3.5199999999999676E-2</v>
      </c>
      <c r="J64" s="67"/>
      <c r="K64" s="82">
        <f t="shared" si="1"/>
        <v>1.0351999999999997</v>
      </c>
      <c r="L64" s="67"/>
      <c r="M64" s="81">
        <v>-8.3200000000000163E-2</v>
      </c>
      <c r="N64" s="67"/>
      <c r="O64" s="82">
        <f t="shared" si="10"/>
        <v>0.91679999999999984</v>
      </c>
      <c r="P64" s="67"/>
      <c r="Q64" s="81">
        <v>0.21589999999999954</v>
      </c>
      <c r="R64" s="67"/>
      <c r="S64" s="82">
        <f t="shared" si="2"/>
        <v>1.2158999999999995</v>
      </c>
      <c r="T64" s="67"/>
      <c r="U64" s="81">
        <v>0.18950000000000045</v>
      </c>
      <c r="V64" s="67"/>
      <c r="W64" s="82">
        <f t="shared" si="6"/>
        <v>1.1895000000000004</v>
      </c>
      <c r="X64" s="67"/>
      <c r="Y64" s="88">
        <v>2.0400000000000001E-2</v>
      </c>
      <c r="Z64" s="67"/>
      <c r="AA64" s="82">
        <f t="shared" si="7"/>
        <v>1.0204</v>
      </c>
      <c r="AB64" s="67"/>
      <c r="AC64" s="80">
        <v>126.5</v>
      </c>
      <c r="AD64" s="83"/>
      <c r="AE64" s="86">
        <f t="shared" si="3"/>
        <v>1.6064257028112428E-2</v>
      </c>
      <c r="AF64" s="83"/>
      <c r="AG64" s="82">
        <f t="shared" si="4"/>
        <v>1.0160642570281124</v>
      </c>
      <c r="AJ64" s="64"/>
    </row>
    <row r="65" spans="3:36" x14ac:dyDescent="0.2">
      <c r="C65" s="72">
        <v>2016</v>
      </c>
      <c r="E65" s="81">
        <v>5.1000000000001044E-3</v>
      </c>
      <c r="F65" s="67"/>
      <c r="G65" s="82">
        <f t="shared" si="0"/>
        <v>1.0051000000000001</v>
      </c>
      <c r="H65" s="67"/>
      <c r="I65" s="81">
        <v>1.6600000000000392E-2</v>
      </c>
      <c r="J65" s="67"/>
      <c r="K65" s="82">
        <f t="shared" si="1"/>
        <v>1.0166000000000004</v>
      </c>
      <c r="L65" s="67"/>
      <c r="M65" s="81">
        <v>0.2108000000000001</v>
      </c>
      <c r="N65" s="67"/>
      <c r="O65" s="82">
        <f t="shared" si="10"/>
        <v>1.2108000000000001</v>
      </c>
      <c r="P65" s="67"/>
      <c r="Q65" s="81">
        <v>8.0899999999998862E-2</v>
      </c>
      <c r="R65" s="67"/>
      <c r="S65" s="82">
        <f t="shared" si="2"/>
        <v>1.0808999999999989</v>
      </c>
      <c r="T65" s="67"/>
      <c r="U65" s="81">
        <v>-2.4899999999999478E-2</v>
      </c>
      <c r="V65" s="67"/>
      <c r="W65" s="82">
        <f t="shared" si="6"/>
        <v>0.97510000000000052</v>
      </c>
      <c r="X65" s="67"/>
      <c r="Y65" s="88">
        <v>7.3400000000000007E-2</v>
      </c>
      <c r="Z65" s="67"/>
      <c r="AA65" s="82">
        <f t="shared" si="7"/>
        <v>1.0733999999999999</v>
      </c>
      <c r="AB65" s="67"/>
      <c r="AC65" s="80">
        <v>128.4</v>
      </c>
      <c r="AD65" s="83"/>
      <c r="AE65" s="86">
        <f t="shared" si="3"/>
        <v>1.5019762845849938E-2</v>
      </c>
      <c r="AF65" s="83"/>
      <c r="AG65" s="82">
        <f t="shared" si="4"/>
        <v>1.0150197628458499</v>
      </c>
      <c r="AJ65" s="64"/>
    </row>
    <row r="66" spans="3:36" x14ac:dyDescent="0.2">
      <c r="C66" s="72">
        <v>2017</v>
      </c>
      <c r="E66" s="81">
        <v>5.4999999999999997E-3</v>
      </c>
      <c r="F66" s="67"/>
      <c r="G66" s="82">
        <f t="shared" si="0"/>
        <v>1.0055000000000001</v>
      </c>
      <c r="H66" s="67"/>
      <c r="I66" s="81">
        <v>2.52E-2</v>
      </c>
      <c r="J66" s="67"/>
      <c r="K66" s="82">
        <f t="shared" si="1"/>
        <v>1.0251999999999999</v>
      </c>
      <c r="L66" s="67"/>
      <c r="M66" s="81">
        <v>9.0999999999999998E-2</v>
      </c>
      <c r="N66" s="67"/>
      <c r="O66" s="82">
        <f t="shared" si="10"/>
        <v>1.091</v>
      </c>
      <c r="P66" s="67"/>
      <c r="Q66" s="81">
        <v>0.13830000000000076</v>
      </c>
      <c r="R66" s="67"/>
      <c r="S66" s="82">
        <f t="shared" si="2"/>
        <v>1.1383000000000008</v>
      </c>
      <c r="T66" s="67"/>
      <c r="U66" s="81">
        <v>0.16819999999999902</v>
      </c>
      <c r="V66" s="67"/>
      <c r="W66" s="82">
        <f t="shared" si="6"/>
        <v>1.168199999999999</v>
      </c>
      <c r="X66" s="67"/>
      <c r="Y66" s="88">
        <v>0.28260000000000002</v>
      </c>
      <c r="Z66" s="67"/>
      <c r="AA66" s="82">
        <f t="shared" si="7"/>
        <v>1.2826</v>
      </c>
      <c r="AB66" s="67"/>
      <c r="AC66" s="80">
        <v>130.80000000000001</v>
      </c>
      <c r="AD66" s="83"/>
      <c r="AE66" s="86">
        <f t="shared" si="3"/>
        <v>1.8691588785046731E-2</v>
      </c>
      <c r="AF66" s="83"/>
      <c r="AG66" s="82">
        <f t="shared" si="4"/>
        <v>1.0186915887850467</v>
      </c>
      <c r="AJ66" s="64"/>
    </row>
    <row r="67" spans="3:36" x14ac:dyDescent="0.2">
      <c r="C67" s="72">
        <v>2018</v>
      </c>
      <c r="E67" s="81">
        <v>1.38E-2</v>
      </c>
      <c r="F67" s="67"/>
      <c r="G67" s="82">
        <f t="shared" si="0"/>
        <v>1.0138</v>
      </c>
      <c r="H67" s="67"/>
      <c r="I67" s="81">
        <v>1.41E-2</v>
      </c>
      <c r="J67" s="67"/>
      <c r="K67" s="82">
        <f t="shared" si="1"/>
        <v>1.0141</v>
      </c>
      <c r="L67" s="67"/>
      <c r="M67" s="81">
        <v>-8.8900000000000007E-2</v>
      </c>
      <c r="N67" s="67"/>
      <c r="O67" s="82">
        <f t="shared" si="10"/>
        <v>0.91110000000000002</v>
      </c>
      <c r="P67" s="67"/>
      <c r="Q67" s="81">
        <v>4.2299999999999997E-2</v>
      </c>
      <c r="R67" s="67"/>
      <c r="S67" s="82">
        <f t="shared" si="2"/>
        <v>1.0423</v>
      </c>
      <c r="T67" s="67"/>
      <c r="U67" s="81">
        <v>-6.0299999999999999E-2</v>
      </c>
      <c r="V67" s="67"/>
      <c r="W67" s="82">
        <f t="shared" si="6"/>
        <v>0.93969999999999998</v>
      </c>
      <c r="X67" s="67"/>
      <c r="Y67" s="88">
        <v>-6.8699999999999997E-2</v>
      </c>
      <c r="Z67" s="67"/>
      <c r="AA67" s="82">
        <f t="shared" si="7"/>
        <v>0.93130000000000002</v>
      </c>
      <c r="AB67" s="67"/>
      <c r="AC67" s="80">
        <v>133.4</v>
      </c>
      <c r="AD67" s="83"/>
      <c r="AE67" s="86">
        <f t="shared" si="3"/>
        <v>1.9877675840978437E-2</v>
      </c>
      <c r="AF67" s="83"/>
      <c r="AG67" s="82">
        <f t="shared" si="4"/>
        <v>1.0198776758409784</v>
      </c>
      <c r="AJ67" s="64"/>
    </row>
    <row r="68" spans="3:36" x14ac:dyDescent="0.2">
      <c r="C68" s="72">
        <v>2019</v>
      </c>
      <c r="E68" s="81">
        <v>1.61E-2</v>
      </c>
      <c r="F68" s="67"/>
      <c r="G68" s="82">
        <f t="shared" si="0"/>
        <v>1.0161</v>
      </c>
      <c r="H68" s="67"/>
      <c r="I68" s="81">
        <v>6.8699999999999997E-2</v>
      </c>
      <c r="J68" s="67"/>
      <c r="K68" s="82">
        <f t="shared" si="1"/>
        <v>1.0687</v>
      </c>
      <c r="L68" s="67"/>
      <c r="M68" s="81">
        <v>0.2288</v>
      </c>
      <c r="N68" s="67"/>
      <c r="O68" s="82">
        <f t="shared" si="10"/>
        <v>1.2288000000000001</v>
      </c>
      <c r="P68" s="67"/>
      <c r="Q68" s="81">
        <v>0.24840000000000001</v>
      </c>
      <c r="R68" s="67"/>
      <c r="S68" s="82">
        <f t="shared" si="2"/>
        <v>1.2484</v>
      </c>
      <c r="T68" s="67"/>
      <c r="U68" s="81">
        <v>0.1585</v>
      </c>
      <c r="V68" s="67"/>
      <c r="W68" s="82">
        <f t="shared" si="6"/>
        <v>1.1585000000000001</v>
      </c>
      <c r="X68" s="67"/>
      <c r="Y68" s="88">
        <v>0.12429999999999999</v>
      </c>
      <c r="Z68" s="67"/>
      <c r="AA68" s="82">
        <f t="shared" si="7"/>
        <v>1.1243000000000001</v>
      </c>
      <c r="AB68" s="67"/>
      <c r="AC68" s="80">
        <v>136.4</v>
      </c>
      <c r="AD68" s="83"/>
      <c r="AE68" s="86">
        <f t="shared" si="3"/>
        <v>2.2488755622188883E-2</v>
      </c>
      <c r="AF68" s="83"/>
      <c r="AG68" s="82">
        <f t="shared" si="4"/>
        <v>1.0224887556221889</v>
      </c>
      <c r="AJ68" s="64"/>
    </row>
    <row r="69" spans="3:36" x14ac:dyDescent="0.2">
      <c r="C69" s="72">
        <v>2020</v>
      </c>
      <c r="E69" s="81">
        <v>8.6E-3</v>
      </c>
      <c r="F69" s="67"/>
      <c r="G69" s="82">
        <f t="shared" si="0"/>
        <v>1.0085999999999999</v>
      </c>
      <c r="H69" s="67"/>
      <c r="I69" s="81">
        <v>8.6800000000000002E-2</v>
      </c>
      <c r="J69" s="67"/>
      <c r="K69" s="82">
        <f t="shared" si="1"/>
        <v>1.0868</v>
      </c>
      <c r="L69" s="67"/>
      <c r="M69" s="81">
        <v>5.6000000000000001E-2</v>
      </c>
      <c r="N69" s="67"/>
      <c r="O69" s="82">
        <f t="shared" si="10"/>
        <v>1.056</v>
      </c>
      <c r="P69" s="67"/>
      <c r="Q69" s="81">
        <v>0.16320000000000001</v>
      </c>
      <c r="R69" s="67"/>
      <c r="S69" s="82">
        <f t="shared" si="2"/>
        <v>1.1632</v>
      </c>
      <c r="T69" s="67"/>
      <c r="U69" s="81">
        <v>5.9200000000000003E-2</v>
      </c>
      <c r="V69" s="67"/>
      <c r="W69" s="82">
        <f t="shared" si="6"/>
        <v>1.0591999999999999</v>
      </c>
      <c r="X69" s="67"/>
      <c r="Y69" s="88">
        <v>0.1623</v>
      </c>
      <c r="Z69" s="67"/>
      <c r="AA69" s="82">
        <f t="shared" si="7"/>
        <v>1.1623000000000001</v>
      </c>
      <c r="AB69" s="67"/>
      <c r="AC69" s="80">
        <v>137.4</v>
      </c>
      <c r="AD69" s="83"/>
      <c r="AE69" s="86">
        <f t="shared" si="3"/>
        <v>7.3313782991202281E-3</v>
      </c>
      <c r="AF69" s="83"/>
      <c r="AG69" s="82">
        <f t="shared" si="4"/>
        <v>1.0073313782991202</v>
      </c>
      <c r="AJ69" s="64"/>
    </row>
    <row r="70" spans="3:36" x14ac:dyDescent="0.2">
      <c r="C70" s="72">
        <v>2021</v>
      </c>
      <c r="E70" s="81">
        <v>1.6999999999999999E-3</v>
      </c>
      <c r="F70" s="67"/>
      <c r="G70" s="82">
        <f t="shared" si="0"/>
        <v>1.0017</v>
      </c>
      <c r="H70" s="67"/>
      <c r="I70" s="81">
        <v>-2.5399999999999999E-2</v>
      </c>
      <c r="J70" s="67"/>
      <c r="K70" s="82">
        <f t="shared" si="1"/>
        <v>0.97460000000000002</v>
      </c>
      <c r="L70" s="67"/>
      <c r="M70" s="81">
        <v>0.25090000000000001</v>
      </c>
      <c r="N70" s="67"/>
      <c r="O70" s="82">
        <f t="shared" si="10"/>
        <v>1.2509000000000001</v>
      </c>
      <c r="P70" s="67"/>
      <c r="Q70" s="81">
        <v>0.27610000000000001</v>
      </c>
      <c r="R70" s="67"/>
      <c r="S70" s="82">
        <f t="shared" si="2"/>
        <v>1.2761</v>
      </c>
      <c r="T70" s="67"/>
      <c r="U70" s="88">
        <v>0.1032</v>
      </c>
      <c r="V70" s="67"/>
      <c r="W70" s="82">
        <f t="shared" si="6"/>
        <v>1.1032</v>
      </c>
      <c r="X70" s="67"/>
      <c r="Y70" s="88">
        <v>-3.3700000000000001E-2</v>
      </c>
      <c r="Z70" s="67"/>
      <c r="AA70" s="82">
        <f t="shared" si="7"/>
        <v>0.96630000000000005</v>
      </c>
      <c r="AB70" s="67"/>
      <c r="AC70" s="80">
        <v>144</v>
      </c>
      <c r="AD70" s="83"/>
      <c r="AE70" s="86">
        <f t="shared" si="3"/>
        <v>4.8034934497816595E-2</v>
      </c>
      <c r="AF70" s="83"/>
      <c r="AG70" s="82">
        <f t="shared" si="4"/>
        <v>1.0480349344978166</v>
      </c>
      <c r="AJ70" s="64"/>
    </row>
    <row r="71" spans="3:36" x14ac:dyDescent="0.2">
      <c r="C71" s="72">
        <v>2022</v>
      </c>
      <c r="E71" s="81">
        <v>1.7999999999999999E-2</v>
      </c>
      <c r="F71" s="67"/>
      <c r="G71" s="82">
        <f t="shared" si="0"/>
        <v>1.018</v>
      </c>
      <c r="H71" s="67"/>
      <c r="I71" s="81">
        <v>-0.1169</v>
      </c>
      <c r="J71" s="67"/>
      <c r="K71" s="82">
        <f t="shared" si="1"/>
        <v>0.8831</v>
      </c>
      <c r="L71" s="67"/>
      <c r="M71" s="81">
        <v>-5.8400000000000001E-2</v>
      </c>
      <c r="N71" s="67"/>
      <c r="O71" s="82">
        <f t="shared" si="10"/>
        <v>0.94159999999999999</v>
      </c>
      <c r="P71" s="67"/>
      <c r="Q71" s="81">
        <v>-0.1216</v>
      </c>
      <c r="R71" s="67"/>
      <c r="S71" s="82">
        <f t="shared" si="2"/>
        <v>0.87839999999999996</v>
      </c>
      <c r="T71" s="67"/>
      <c r="U71" s="88">
        <v>-8.2299999999999998E-2</v>
      </c>
      <c r="V71" s="67"/>
      <c r="W71" s="82">
        <f t="shared" si="6"/>
        <v>0.91769999999999996</v>
      </c>
      <c r="X71" s="67"/>
      <c r="Y71" s="88">
        <v>-0.14280000000000001</v>
      </c>
      <c r="Z71" s="67"/>
      <c r="AA71" s="82">
        <f t="shared" si="7"/>
        <v>0.85719999999999996</v>
      </c>
      <c r="AB71" s="67"/>
      <c r="AC71" s="80">
        <v>153.1</v>
      </c>
      <c r="AD71" s="83"/>
      <c r="AE71" s="86">
        <f t="shared" si="3"/>
        <v>6.3194444444444331E-2</v>
      </c>
      <c r="AF71" s="83"/>
      <c r="AG71" s="82">
        <f t="shared" si="4"/>
        <v>1.0631944444444443</v>
      </c>
      <c r="AJ71" s="64"/>
    </row>
    <row r="72" spans="3:36" x14ac:dyDescent="0.2">
      <c r="C72" s="72">
        <v>2023</v>
      </c>
      <c r="E72" s="81">
        <v>4.7100000000000003E-2</v>
      </c>
      <c r="F72" s="67"/>
      <c r="G72" s="82">
        <f t="shared" si="0"/>
        <v>1.0470999999999999</v>
      </c>
      <c r="H72" s="67"/>
      <c r="I72" s="81">
        <v>6.6900000000000001E-2</v>
      </c>
      <c r="J72" s="67"/>
      <c r="K72" s="82">
        <f t="shared" si="1"/>
        <v>1.0669</v>
      </c>
      <c r="L72" s="67"/>
      <c r="M72" s="81">
        <v>0.11749999999999999</v>
      </c>
      <c r="N72" s="67"/>
      <c r="O72" s="82">
        <f t="shared" si="10"/>
        <v>1.1174999999999999</v>
      </c>
      <c r="P72" s="67"/>
      <c r="Q72" s="81">
        <v>0.22900000000000001</v>
      </c>
      <c r="R72" s="67"/>
      <c r="S72" s="82">
        <f t="shared" si="2"/>
        <v>1.2290000000000001</v>
      </c>
      <c r="T72" s="67"/>
      <c r="U72" s="88">
        <v>0.1507</v>
      </c>
      <c r="V72" s="67"/>
      <c r="W72" s="82">
        <f t="shared" si="6"/>
        <v>1.1507000000000001</v>
      </c>
      <c r="X72" s="67"/>
      <c r="Y72" s="88">
        <v>6.88E-2</v>
      </c>
      <c r="Z72" s="67"/>
      <c r="AA72" s="82">
        <f t="shared" si="7"/>
        <v>1.0688</v>
      </c>
      <c r="AB72" s="67"/>
      <c r="AC72" s="80">
        <v>158.30000000000001</v>
      </c>
      <c r="AD72" s="83"/>
      <c r="AE72" s="86">
        <f t="shared" si="3"/>
        <v>3.3964728935336419E-2</v>
      </c>
      <c r="AF72" s="83"/>
      <c r="AG72" s="82">
        <f t="shared" si="4"/>
        <v>1.0339647289353364</v>
      </c>
      <c r="AJ72" s="64"/>
    </row>
    <row r="73" spans="3:36" x14ac:dyDescent="0.2">
      <c r="C73" s="72">
        <v>2024</v>
      </c>
      <c r="E73" s="81">
        <v>4.9200000000000001E-2</v>
      </c>
      <c r="F73" s="67"/>
      <c r="G73" s="82">
        <f t="shared" ref="G73" si="11">E73+1</f>
        <v>1.0491999999999999</v>
      </c>
      <c r="H73" s="67"/>
      <c r="I73" s="81">
        <v>4.2299999999999997E-2</v>
      </c>
      <c r="J73" s="67"/>
      <c r="K73" s="82">
        <f t="shared" ref="K73" si="12">I73+1</f>
        <v>1.0423</v>
      </c>
      <c r="L73" s="67"/>
      <c r="M73" s="81">
        <v>0.2165</v>
      </c>
      <c r="N73" s="67"/>
      <c r="O73" s="82">
        <f t="shared" si="10"/>
        <v>1.2164999999999999</v>
      </c>
      <c r="P73" s="67"/>
      <c r="Q73" s="81">
        <v>0.36359999999999998</v>
      </c>
      <c r="R73" s="67"/>
      <c r="S73" s="82">
        <f t="shared" si="2"/>
        <v>1.3635999999999999</v>
      </c>
      <c r="T73" s="67"/>
      <c r="U73" s="88">
        <v>0.13239999999999999</v>
      </c>
      <c r="V73" s="67"/>
      <c r="W73" s="82">
        <f t="shared" si="6"/>
        <v>1.1324000000000001</v>
      </c>
      <c r="X73" s="67"/>
      <c r="Y73" s="88">
        <v>0.17249999999999999</v>
      </c>
      <c r="Z73" s="89"/>
      <c r="AA73" s="82">
        <f t="shared" si="7"/>
        <v>1.1724999999999999</v>
      </c>
      <c r="AB73" s="67"/>
      <c r="AC73" s="80">
        <v>161.19999999999999</v>
      </c>
      <c r="AD73" s="83"/>
      <c r="AE73" s="86">
        <f t="shared" si="3"/>
        <v>1.831964624131377E-2</v>
      </c>
      <c r="AF73" s="83"/>
      <c r="AG73" s="82">
        <f t="shared" si="4"/>
        <v>1.0183196462413138</v>
      </c>
      <c r="AJ73" s="64"/>
    </row>
    <row r="74" spans="3:36" s="64" customFormat="1" ht="34.5" customHeight="1" x14ac:dyDescent="0.2">
      <c r="C74" s="90" t="s">
        <v>174</v>
      </c>
      <c r="D74" s="54"/>
      <c r="E74" s="339">
        <f>GEOMEAN(G24:G73)-1</f>
        <v>5.5901426176788505E-2</v>
      </c>
      <c r="F74" s="340"/>
      <c r="G74" s="341"/>
      <c r="H74" s="91"/>
      <c r="I74" s="339">
        <f>GEOMEAN(K24:K73)-1</f>
        <v>7.6629428153903056E-2</v>
      </c>
      <c r="J74" s="340"/>
      <c r="K74" s="341"/>
      <c r="L74" s="91"/>
      <c r="M74" s="339">
        <f>GEOMEAN(O24:O73)-1</f>
        <v>0.10299384616656626</v>
      </c>
      <c r="N74" s="340"/>
      <c r="O74" s="341"/>
      <c r="P74" s="91"/>
      <c r="Q74" s="339">
        <f>GEOMEAN(S24:S73)-1</f>
        <v>0.13202150865515438</v>
      </c>
      <c r="R74" s="340"/>
      <c r="S74" s="341"/>
      <c r="T74" s="91"/>
      <c r="U74" s="339">
        <f>GEOMEAN(W24:W73)-1</f>
        <v>0.10316632306658469</v>
      </c>
      <c r="V74" s="340"/>
      <c r="W74" s="341"/>
      <c r="X74" s="92"/>
      <c r="Y74" s="339">
        <f>GEOMEAN(AA24:AA73)-1</f>
        <v>0.10767808417396041</v>
      </c>
      <c r="Z74" s="340"/>
      <c r="AA74" s="341"/>
      <c r="AB74" s="92"/>
      <c r="AC74" s="339">
        <f>GEOMEAN(AG24:AG73)-1</f>
        <v>3.5926920350494163E-2</v>
      </c>
      <c r="AD74" s="340"/>
      <c r="AE74" s="340"/>
      <c r="AF74" s="340"/>
      <c r="AG74" s="341"/>
    </row>
    <row r="75" spans="3:36" s="64" customFormat="1" ht="40.15" customHeight="1" x14ac:dyDescent="0.2">
      <c r="C75" s="90" t="s">
        <v>175</v>
      </c>
      <c r="D75" s="54"/>
      <c r="E75" s="339">
        <f>((1+E74)/(1+$AC$74)-1)</f>
        <v>1.9281771169279205E-2</v>
      </c>
      <c r="F75" s="340"/>
      <c r="G75" s="341"/>
      <c r="H75" s="91"/>
      <c r="I75" s="339">
        <f>((1+I74)/(1+$AC$74)-1)</f>
        <v>3.929090653386802E-2</v>
      </c>
      <c r="J75" s="340"/>
      <c r="K75" s="341"/>
      <c r="L75" s="91"/>
      <c r="M75" s="339">
        <f>((1+M74)/(1+$AC$74)-1)</f>
        <v>6.4740981722321456E-2</v>
      </c>
      <c r="N75" s="340"/>
      <c r="O75" s="341"/>
      <c r="P75" s="91"/>
      <c r="Q75" s="339">
        <f>((1+Q74)/(1+$AC$74)-1)</f>
        <v>9.2761937562301888E-2</v>
      </c>
      <c r="R75" s="340"/>
      <c r="S75" s="341"/>
      <c r="T75" s="91"/>
      <c r="U75" s="339">
        <f>((1+U74)/(1+$AC$74)-1)</f>
        <v>6.4907476961155508E-2</v>
      </c>
      <c r="V75" s="340"/>
      <c r="W75" s="341"/>
      <c r="X75" s="92"/>
      <c r="Y75" s="339">
        <f>((1+Y74)/(1+$AC$74)-1)</f>
        <v>6.9262765947997629E-2</v>
      </c>
      <c r="Z75" s="340"/>
      <c r="AA75" s="341"/>
      <c r="AB75" s="92"/>
      <c r="AC75" s="339" t="s">
        <v>47</v>
      </c>
      <c r="AD75" s="340"/>
      <c r="AE75" s="340"/>
      <c r="AF75" s="340"/>
      <c r="AG75" s="341"/>
    </row>
    <row r="76" spans="3:36" s="64" customFormat="1" ht="53.25" customHeight="1" x14ac:dyDescent="0.2">
      <c r="C76" s="90" t="s">
        <v>176</v>
      </c>
      <c r="D76" s="54"/>
      <c r="E76" s="339">
        <f>(1+E75)*(1+'[1]Summary Rates'!$H$5)-1</f>
        <v>4.0610242230996407E-2</v>
      </c>
      <c r="F76" s="340"/>
      <c r="G76" s="341"/>
      <c r="H76" s="91"/>
      <c r="I76" s="339">
        <f>(1+I75)*(1+'[1]Summary Rates'!$H$5)-1</f>
        <v>6.103806875308937E-2</v>
      </c>
      <c r="J76" s="340"/>
      <c r="K76" s="341"/>
      <c r="L76" s="91"/>
      <c r="M76" s="339">
        <f>(1+M75)*(1+'[1]Summary Rates'!$H$5)-1</f>
        <v>8.7020686764861077E-2</v>
      </c>
      <c r="N76" s="340"/>
      <c r="O76" s="341"/>
      <c r="P76" s="91"/>
      <c r="Q76" s="339">
        <f>(1+Q75)*(1+'[1]Summary Rates'!$H$5)-1</f>
        <v>0.1156279811057932</v>
      </c>
      <c r="R76" s="340"/>
      <c r="S76" s="341"/>
      <c r="T76" s="91"/>
      <c r="U76" s="339">
        <f>(1+U75)*(1+'[1]Summary Rates'!$H$5)-1</f>
        <v>8.7190665916567767E-2</v>
      </c>
      <c r="V76" s="340"/>
      <c r="W76" s="341"/>
      <c r="X76" s="92"/>
      <c r="Y76" s="339">
        <f>(1+Y75)*(1+'[1]Summary Rates'!$H$5)-1</f>
        <v>9.1637089325459664E-2</v>
      </c>
      <c r="Z76" s="340"/>
      <c r="AA76" s="341"/>
      <c r="AB76" s="92"/>
      <c r="AC76" s="339" t="s">
        <v>47</v>
      </c>
      <c r="AD76" s="340"/>
      <c r="AE76" s="340"/>
      <c r="AF76" s="340"/>
      <c r="AG76" s="341"/>
    </row>
    <row r="77" spans="3:36" s="64" customFormat="1" ht="33.75" customHeight="1" x14ac:dyDescent="0.2">
      <c r="C77" s="90" t="s">
        <v>177</v>
      </c>
      <c r="D77" s="54"/>
      <c r="E77" s="339">
        <f>STDEV(E24:E73)</f>
        <v>4.554038856832722E-2</v>
      </c>
      <c r="F77" s="340"/>
      <c r="G77" s="341"/>
      <c r="H77" s="91"/>
      <c r="I77" s="339">
        <f>STDEV(I24:I73)</f>
        <v>7.823002795314514E-2</v>
      </c>
      <c r="J77" s="340"/>
      <c r="K77" s="341"/>
      <c r="L77" s="91"/>
      <c r="M77" s="339">
        <f>STDEV(M24:M73)</f>
        <v>0.15663802217945605</v>
      </c>
      <c r="N77" s="340"/>
      <c r="O77" s="341"/>
      <c r="P77" s="91"/>
      <c r="Q77" s="339">
        <f>STDEV(Q24:Q73)</f>
        <v>0.16082807892135426</v>
      </c>
      <c r="R77" s="340"/>
      <c r="S77" s="341"/>
      <c r="T77" s="91"/>
      <c r="U77" s="339">
        <f>STDEV(U24:U73)</f>
        <v>0.19257109909541484</v>
      </c>
      <c r="V77" s="340"/>
      <c r="W77" s="341"/>
      <c r="X77" s="92"/>
      <c r="Y77" s="339">
        <f>STDEV(Y24:Y73)</f>
        <v>0.23905044343962292</v>
      </c>
      <c r="Z77" s="340"/>
      <c r="AA77" s="341"/>
      <c r="AB77" s="92"/>
      <c r="AC77" s="339">
        <f>STDEV(AE24:AE73)</f>
        <v>2.9591634730458859E-2</v>
      </c>
      <c r="AD77" s="340"/>
      <c r="AE77" s="340"/>
      <c r="AF77" s="340"/>
      <c r="AG77" s="341"/>
    </row>
    <row r="78" spans="3:36" s="64" customFormat="1" ht="31.5" customHeight="1" x14ac:dyDescent="0.2">
      <c r="C78" s="346" t="s">
        <v>178</v>
      </c>
      <c r="D78" s="346"/>
      <c r="E78" s="346"/>
      <c r="F78" s="346"/>
      <c r="G78" s="346"/>
      <c r="H78" s="346"/>
      <c r="I78" s="346"/>
      <c r="J78" s="346"/>
      <c r="K78" s="346"/>
      <c r="L78" s="346"/>
      <c r="M78" s="346"/>
      <c r="N78" s="346"/>
      <c r="O78" s="346"/>
      <c r="P78" s="346"/>
      <c r="Q78" s="346"/>
      <c r="R78" s="346"/>
      <c r="S78" s="346"/>
      <c r="T78" s="346"/>
      <c r="U78" s="346"/>
      <c r="V78" s="346"/>
      <c r="W78" s="346"/>
      <c r="X78" s="346"/>
      <c r="Y78" s="346"/>
      <c r="Z78" s="346"/>
      <c r="AA78" s="346"/>
      <c r="AB78" s="346"/>
      <c r="AC78" s="346"/>
      <c r="AD78" s="346"/>
      <c r="AE78" s="346"/>
      <c r="AF78" s="346"/>
      <c r="AG78" s="346"/>
    </row>
    <row r="79" spans="3:36" s="64" customFormat="1" x14ac:dyDescent="0.2">
      <c r="C79" s="93"/>
      <c r="E79" s="94"/>
      <c r="F79" s="94"/>
      <c r="G79" s="94"/>
      <c r="H79" s="94"/>
      <c r="I79" s="94"/>
      <c r="J79" s="94"/>
      <c r="K79" s="94"/>
      <c r="L79" s="94"/>
      <c r="M79" s="94"/>
      <c r="N79" s="94"/>
      <c r="O79" s="94"/>
      <c r="P79" s="94"/>
      <c r="Q79" s="94"/>
      <c r="R79" s="94"/>
      <c r="S79" s="94"/>
      <c r="T79" s="94"/>
      <c r="U79" s="95"/>
      <c r="V79" s="94"/>
      <c r="W79" s="94"/>
      <c r="X79" s="94"/>
      <c r="Y79" s="94"/>
      <c r="Z79" s="94"/>
      <c r="AA79" s="94"/>
      <c r="AB79" s="94"/>
      <c r="AC79" s="94"/>
      <c r="AD79" s="94"/>
      <c r="AE79" s="94"/>
      <c r="AF79" s="94"/>
      <c r="AG79" s="94"/>
    </row>
    <row r="80" spans="3:36" s="64" customFormat="1" x14ac:dyDescent="0.2">
      <c r="C80" s="93"/>
      <c r="E80" s="94"/>
      <c r="F80" s="94"/>
      <c r="G80" s="94"/>
      <c r="H80" s="94"/>
      <c r="I80" s="94"/>
      <c r="J80" s="94"/>
      <c r="K80" s="94"/>
      <c r="L80" s="94"/>
      <c r="M80" s="94"/>
      <c r="N80" s="94"/>
      <c r="O80" s="94"/>
      <c r="P80" s="94"/>
      <c r="Q80" s="94"/>
      <c r="R80" s="94"/>
      <c r="S80" s="94"/>
      <c r="T80" s="94"/>
      <c r="U80" s="95"/>
      <c r="V80" s="94"/>
      <c r="W80" s="94"/>
      <c r="X80" s="94"/>
      <c r="Y80" s="94"/>
      <c r="Z80" s="94"/>
      <c r="AA80" s="94"/>
      <c r="AB80" s="94"/>
      <c r="AC80" s="94"/>
      <c r="AD80" s="94"/>
      <c r="AE80" s="94"/>
      <c r="AF80" s="94"/>
      <c r="AG80" s="94"/>
    </row>
    <row r="81" spans="3:33" s="64" customFormat="1" x14ac:dyDescent="0.2">
      <c r="C81" s="93"/>
      <c r="E81" s="94"/>
      <c r="F81" s="94"/>
      <c r="G81" s="94"/>
      <c r="H81" s="94"/>
      <c r="I81" s="94"/>
      <c r="J81" s="94"/>
      <c r="K81" s="94"/>
      <c r="L81" s="94"/>
      <c r="M81" s="94"/>
      <c r="N81" s="94"/>
      <c r="O81" s="94"/>
      <c r="P81" s="94"/>
      <c r="Q81" s="94"/>
      <c r="R81" s="94"/>
      <c r="S81" s="94"/>
      <c r="T81" s="94"/>
      <c r="U81" s="95"/>
      <c r="V81" s="94"/>
      <c r="W81" s="94"/>
      <c r="X81" s="94"/>
      <c r="Y81" s="94"/>
      <c r="Z81" s="94"/>
      <c r="AA81" s="94"/>
      <c r="AB81" s="94"/>
      <c r="AC81" s="94"/>
      <c r="AD81" s="94"/>
      <c r="AE81" s="94"/>
      <c r="AF81" s="94"/>
      <c r="AG81" s="94"/>
    </row>
    <row r="82" spans="3:33" s="64" customFormat="1" ht="18.75" x14ac:dyDescent="0.3">
      <c r="C82" s="342" t="s">
        <v>179</v>
      </c>
      <c r="D82" s="342"/>
      <c r="E82" s="342"/>
      <c r="F82" s="342"/>
      <c r="G82" s="342"/>
      <c r="H82" s="342"/>
      <c r="I82" s="342"/>
      <c r="J82" s="342"/>
      <c r="K82" s="342"/>
      <c r="L82" s="342"/>
      <c r="M82" s="342"/>
      <c r="N82" s="342"/>
      <c r="O82" s="342"/>
      <c r="P82" s="342"/>
      <c r="Q82" s="342"/>
      <c r="R82" s="342"/>
      <c r="S82" s="342"/>
      <c r="T82" s="342"/>
      <c r="U82" s="342"/>
      <c r="V82" s="342"/>
      <c r="W82" s="342"/>
      <c r="X82" s="342"/>
      <c r="Y82" s="342"/>
      <c r="Z82" s="342"/>
      <c r="AA82" s="342"/>
      <c r="AB82" s="342"/>
      <c r="AC82" s="342"/>
      <c r="AD82" s="342"/>
      <c r="AE82" s="342"/>
      <c r="AF82" s="342"/>
      <c r="AG82" s="342"/>
    </row>
    <row r="83" spans="3:33" s="64" customFormat="1" x14ac:dyDescent="0.2">
      <c r="C83" s="65"/>
      <c r="D83" s="54"/>
      <c r="E83" s="65"/>
      <c r="F83" s="65"/>
      <c r="G83" s="65"/>
      <c r="H83" s="65"/>
      <c r="I83" s="65"/>
      <c r="J83" s="65"/>
      <c r="K83" s="65"/>
      <c r="L83" s="65"/>
      <c r="M83" s="65"/>
      <c r="N83" s="65"/>
      <c r="O83" s="65"/>
      <c r="P83" s="65"/>
      <c r="Q83" s="65"/>
      <c r="R83" s="65"/>
      <c r="S83" s="65"/>
      <c r="T83" s="65"/>
      <c r="U83" s="67"/>
      <c r="V83" s="65"/>
      <c r="W83" s="65"/>
      <c r="X83" s="65"/>
      <c r="Y83" s="65"/>
      <c r="Z83" s="65"/>
      <c r="AA83" s="65"/>
      <c r="AB83" s="65"/>
      <c r="AC83" s="65"/>
      <c r="AD83" s="54"/>
      <c r="AE83" s="54"/>
      <c r="AF83" s="54"/>
      <c r="AG83" s="54"/>
    </row>
    <row r="84" spans="3:33" s="64" customFormat="1" ht="36" customHeight="1" x14ac:dyDescent="0.2">
      <c r="C84" s="65"/>
      <c r="D84" s="54"/>
      <c r="E84" s="331" t="s">
        <v>159</v>
      </c>
      <c r="F84" s="332"/>
      <c r="G84" s="333"/>
      <c r="H84" s="65"/>
      <c r="I84" s="331" t="s">
        <v>160</v>
      </c>
      <c r="J84" s="332"/>
      <c r="K84" s="333"/>
      <c r="L84" s="65"/>
      <c r="M84" s="331" t="s">
        <v>161</v>
      </c>
      <c r="N84" s="332"/>
      <c r="O84" s="333"/>
      <c r="P84" s="65"/>
      <c r="Q84" s="331" t="s">
        <v>180</v>
      </c>
      <c r="R84" s="332"/>
      <c r="S84" s="333"/>
      <c r="T84" s="65"/>
      <c r="U84" s="331" t="s">
        <v>163</v>
      </c>
      <c r="V84" s="332"/>
      <c r="W84" s="333"/>
      <c r="X84" s="65"/>
      <c r="Y84" s="343" t="s">
        <v>164</v>
      </c>
      <c r="Z84" s="344"/>
      <c r="AA84" s="345"/>
      <c r="AB84" s="65"/>
      <c r="AC84" s="331" t="s">
        <v>46</v>
      </c>
      <c r="AD84" s="332"/>
      <c r="AE84" s="332"/>
      <c r="AF84" s="332"/>
      <c r="AG84" s="333"/>
    </row>
    <row r="85" spans="3:33" ht="23.25" customHeight="1" x14ac:dyDescent="0.2">
      <c r="C85" s="69" t="s">
        <v>37</v>
      </c>
      <c r="D85" s="70"/>
      <c r="E85" s="334" t="s">
        <v>181</v>
      </c>
      <c r="F85" s="335"/>
      <c r="G85" s="336"/>
      <c r="H85" s="70"/>
      <c r="I85" s="334" t="s">
        <v>182</v>
      </c>
      <c r="J85" s="335"/>
      <c r="K85" s="336"/>
      <c r="L85" s="70"/>
      <c r="M85" s="334" t="s">
        <v>167</v>
      </c>
      <c r="N85" s="335"/>
      <c r="O85" s="336"/>
      <c r="Q85" s="334" t="s">
        <v>168</v>
      </c>
      <c r="R85" s="335"/>
      <c r="S85" s="336"/>
      <c r="T85" s="70"/>
      <c r="U85" s="334" t="s">
        <v>183</v>
      </c>
      <c r="V85" s="335"/>
      <c r="W85" s="336"/>
      <c r="Y85" s="334" t="s">
        <v>170</v>
      </c>
      <c r="Z85" s="335"/>
      <c r="AA85" s="336"/>
      <c r="AB85" s="70"/>
      <c r="AC85" s="334" t="s">
        <v>171</v>
      </c>
      <c r="AD85" s="335"/>
      <c r="AE85" s="335"/>
      <c r="AF85" s="335"/>
      <c r="AG85" s="336"/>
    </row>
    <row r="86" spans="3:33" x14ac:dyDescent="0.2">
      <c r="C86" s="72"/>
      <c r="E86" s="96" t="s">
        <v>184</v>
      </c>
      <c r="G86" s="96" t="s">
        <v>185</v>
      </c>
      <c r="I86" s="96" t="s">
        <v>184</v>
      </c>
      <c r="K86" s="96" t="s">
        <v>185</v>
      </c>
      <c r="M86" s="96" t="s">
        <v>184</v>
      </c>
      <c r="O86" s="96" t="s">
        <v>185</v>
      </c>
      <c r="Q86" s="96" t="s">
        <v>184</v>
      </c>
      <c r="S86" s="96" t="s">
        <v>185</v>
      </c>
      <c r="U86" s="97" t="s">
        <v>184</v>
      </c>
      <c r="W86" s="96" t="s">
        <v>185</v>
      </c>
      <c r="Y86" s="98" t="s">
        <v>184</v>
      </c>
      <c r="AA86" s="72" t="s">
        <v>185</v>
      </c>
      <c r="AC86" s="96" t="s">
        <v>184</v>
      </c>
      <c r="AD86" s="65"/>
      <c r="AE86" s="65"/>
      <c r="AF86" s="65"/>
      <c r="AG86" s="96" t="s">
        <v>185</v>
      </c>
    </row>
    <row r="87" spans="3:33" x14ac:dyDescent="0.2">
      <c r="C87" s="99" t="s">
        <v>186</v>
      </c>
      <c r="D87" s="100"/>
      <c r="E87" s="101">
        <f t="shared" ref="E87:E92" si="13">GEOMEAN(G10:G59)-1</f>
        <v>6.5678858543882779E-2</v>
      </c>
      <c r="F87" s="101"/>
      <c r="G87" s="101">
        <f t="shared" ref="G87:G92" si="14">STDEV(E10:E59)</f>
        <v>3.8797005230784734E-2</v>
      </c>
      <c r="H87" s="101"/>
      <c r="I87" s="101">
        <f t="shared" ref="I87:I92" si="15">GEOMEAN(K10:K59)-1</f>
        <v>8.0168104492055248E-2</v>
      </c>
      <c r="J87" s="101"/>
      <c r="K87" s="101">
        <f t="shared" ref="K87:K92" si="16">STDEV(I10:I59)</f>
        <v>7.749767289132295E-2</v>
      </c>
      <c r="L87" s="101"/>
      <c r="M87" s="101">
        <f t="shared" ref="M87:M92" si="17">GEOMEAN(O10:O59)-1</f>
        <v>0.10053067278605021</v>
      </c>
      <c r="N87" s="102"/>
      <c r="O87" s="101">
        <f t="shared" ref="O87:O92" si="18">STDEV(M10:M59)</f>
        <v>0.16685342722954799</v>
      </c>
      <c r="P87" s="103"/>
      <c r="Q87" s="101">
        <f t="shared" ref="Q87:Q92" si="19">GEOMEAN(S10:S59)-1</f>
        <v>9.7450073199678577E-2</v>
      </c>
      <c r="R87" s="101"/>
      <c r="S87" s="101">
        <f t="shared" ref="S87:S92" si="20">STDEV(Q10:Q59)</f>
        <v>0.17144786511422161</v>
      </c>
      <c r="T87" s="102"/>
      <c r="U87" s="101">
        <f t="shared" ref="U87:U92" si="21">GEOMEAN(W10:W59)-1</f>
        <v>9.6612130839786037E-2</v>
      </c>
      <c r="V87" s="102"/>
      <c r="W87" s="101">
        <f t="shared" ref="W87:W92" si="22">STDEV(U10:U59)</f>
        <v>0.21346388757814944</v>
      </c>
      <c r="X87" s="104"/>
      <c r="Y87" s="101">
        <f t="shared" ref="Y87:Y92" si="23">GEOMEAN(AA10:AA59)-1</f>
        <v>0.13152779362852196</v>
      </c>
      <c r="Z87" s="102"/>
      <c r="AA87" s="101">
        <f t="shared" ref="AA87:AA92" si="24">STDEV(Y10:Y59)</f>
        <v>0.24921667988052223</v>
      </c>
      <c r="AB87" s="105"/>
      <c r="AC87" s="101">
        <f t="shared" ref="AC87:AC92" si="25">GEOMEAN(AG10:AG59)-1</f>
        <v>4.1076789898313537E-2</v>
      </c>
      <c r="AD87" s="106"/>
      <c r="AE87" s="107"/>
      <c r="AF87" s="108"/>
      <c r="AG87" s="102">
        <f t="shared" ref="AG87:AG92" si="26">STDEV(AE10:AE59)</f>
        <v>3.2217245305017884E-2</v>
      </c>
    </row>
    <row r="88" spans="3:33" x14ac:dyDescent="0.2">
      <c r="C88" s="99" t="s">
        <v>187</v>
      </c>
      <c r="D88" s="100"/>
      <c r="E88" s="101">
        <f t="shared" si="13"/>
        <v>6.5283516473232606E-2</v>
      </c>
      <c r="F88" s="101"/>
      <c r="G88" s="101">
        <f t="shared" si="14"/>
        <v>3.9258954312340916E-2</v>
      </c>
      <c r="H88" s="101"/>
      <c r="I88" s="101">
        <f t="shared" si="15"/>
        <v>8.026929862011567E-2</v>
      </c>
      <c r="J88" s="101"/>
      <c r="K88" s="101">
        <f t="shared" si="16"/>
        <v>7.7512921751840047E-2</v>
      </c>
      <c r="L88" s="101"/>
      <c r="M88" s="101">
        <f t="shared" si="17"/>
        <v>9.2320840624105838E-2</v>
      </c>
      <c r="N88" s="102"/>
      <c r="O88" s="101">
        <f t="shared" si="18"/>
        <v>0.16631285964808018</v>
      </c>
      <c r="P88" s="103"/>
      <c r="Q88" s="101">
        <f t="shared" si="19"/>
        <v>9.1941613377160891E-2</v>
      </c>
      <c r="R88" s="101"/>
      <c r="S88" s="101">
        <f t="shared" si="20"/>
        <v>0.168279712807516</v>
      </c>
      <c r="T88" s="102"/>
      <c r="U88" s="101">
        <f t="shared" si="21"/>
        <v>9.201943896030107E-2</v>
      </c>
      <c r="V88" s="102"/>
      <c r="W88" s="101">
        <f t="shared" si="22"/>
        <v>0.21346899999690711</v>
      </c>
      <c r="X88" s="104"/>
      <c r="Y88" s="101">
        <f t="shared" si="23"/>
        <v>0.12426379987439762</v>
      </c>
      <c r="Z88" s="102"/>
      <c r="AA88" s="101">
        <f t="shared" si="24"/>
        <v>0.25094444557028345</v>
      </c>
      <c r="AB88" s="105"/>
      <c r="AC88" s="101">
        <f t="shared" si="25"/>
        <v>4.1549935368856206E-2</v>
      </c>
      <c r="AD88" s="106"/>
      <c r="AE88" s="107"/>
      <c r="AF88" s="108"/>
      <c r="AG88" s="102">
        <f t="shared" si="26"/>
        <v>3.1773212701569686E-2</v>
      </c>
    </row>
    <row r="89" spans="3:33" x14ac:dyDescent="0.2">
      <c r="C89" s="99" t="s">
        <v>188</v>
      </c>
      <c r="D89" s="100"/>
      <c r="E89" s="101">
        <f t="shared" si="13"/>
        <v>6.4618204741206275E-2</v>
      </c>
      <c r="F89" s="101"/>
      <c r="G89" s="101">
        <f t="shared" si="14"/>
        <v>3.9912153991409106E-2</v>
      </c>
      <c r="H89" s="101"/>
      <c r="I89" s="101">
        <f t="shared" si="15"/>
        <v>7.9972424323092817E-2</v>
      </c>
      <c r="J89" s="101"/>
      <c r="K89" s="101">
        <f t="shared" si="16"/>
        <v>7.7662159507832132E-2</v>
      </c>
      <c r="L89" s="101"/>
      <c r="M89" s="101">
        <f t="shared" si="17"/>
        <v>9.5449775242959278E-2</v>
      </c>
      <c r="N89" s="102"/>
      <c r="O89" s="101">
        <f t="shared" si="18"/>
        <v>0.16443835212825203</v>
      </c>
      <c r="P89" s="101"/>
      <c r="Q89" s="101">
        <f t="shared" si="19"/>
        <v>9.6007463485556777E-2</v>
      </c>
      <c r="R89" s="101"/>
      <c r="S89" s="101">
        <f t="shared" si="20"/>
        <v>0.16666702182678003</v>
      </c>
      <c r="T89" s="102"/>
      <c r="U89" s="101">
        <f t="shared" si="21"/>
        <v>9.3141507910313281E-2</v>
      </c>
      <c r="V89" s="102"/>
      <c r="W89" s="101">
        <f t="shared" si="22"/>
        <v>0.21124794906918617</v>
      </c>
      <c r="X89" s="104"/>
      <c r="Y89" s="101">
        <f t="shared" si="23"/>
        <v>0.12491802711413813</v>
      </c>
      <c r="Z89" s="102"/>
      <c r="AA89" s="101">
        <f t="shared" si="24"/>
        <v>0.24826126740437229</v>
      </c>
      <c r="AB89" s="105"/>
      <c r="AC89" s="101">
        <f t="shared" si="25"/>
        <v>4.1328255511327239E-2</v>
      </c>
      <c r="AD89" s="106"/>
      <c r="AE89" s="107"/>
      <c r="AF89" s="108"/>
      <c r="AG89" s="102">
        <f t="shared" si="26"/>
        <v>3.1967981094046125E-2</v>
      </c>
    </row>
    <row r="90" spans="3:33" x14ac:dyDescent="0.2">
      <c r="C90" s="99" t="s">
        <v>189</v>
      </c>
      <c r="D90" s="100"/>
      <c r="E90" s="101">
        <f t="shared" si="13"/>
        <v>6.4072233377000742E-2</v>
      </c>
      <c r="F90" s="101"/>
      <c r="G90" s="101">
        <f t="shared" si="14"/>
        <v>4.0469858230457262E-2</v>
      </c>
      <c r="H90" s="101"/>
      <c r="I90" s="101">
        <f t="shared" si="15"/>
        <v>7.8747412955343821E-2</v>
      </c>
      <c r="J90" s="101"/>
      <c r="K90" s="101">
        <f t="shared" si="16"/>
        <v>7.8642607244404306E-2</v>
      </c>
      <c r="L90" s="101"/>
      <c r="M90" s="101">
        <f t="shared" si="17"/>
        <v>9.4949351074343769E-2</v>
      </c>
      <c r="N90" s="102"/>
      <c r="O90" s="101">
        <f t="shared" si="18"/>
        <v>0.16432498375810148</v>
      </c>
      <c r="P90" s="101"/>
      <c r="Q90" s="101">
        <f t="shared" si="19"/>
        <v>9.9038964906325022E-2</v>
      </c>
      <c r="R90" s="101"/>
      <c r="S90" s="101">
        <f t="shared" si="20"/>
        <v>0.17130883339540609</v>
      </c>
      <c r="T90" s="102"/>
      <c r="U90" s="101">
        <f t="shared" si="21"/>
        <v>9.7189685236872991E-2</v>
      </c>
      <c r="V90" s="102"/>
      <c r="W90" s="101">
        <f t="shared" si="22"/>
        <v>0.2109360929763105</v>
      </c>
      <c r="X90" s="104"/>
      <c r="Y90" s="101">
        <f t="shared" si="23"/>
        <v>0.12310211449071806</v>
      </c>
      <c r="Z90" s="102"/>
      <c r="AA90" s="101">
        <f t="shared" si="24"/>
        <v>0.24618705210722583</v>
      </c>
      <c r="AB90" s="105"/>
      <c r="AC90" s="101">
        <f t="shared" si="25"/>
        <v>4.1197553953163046E-2</v>
      </c>
      <c r="AD90" s="106"/>
      <c r="AE90" s="107"/>
      <c r="AF90" s="108"/>
      <c r="AG90" s="102">
        <f t="shared" si="26"/>
        <v>3.2074295252828046E-2</v>
      </c>
    </row>
    <row r="91" spans="3:33" x14ac:dyDescent="0.2">
      <c r="C91" s="99" t="s">
        <v>190</v>
      </c>
      <c r="D91" s="100"/>
      <c r="E91" s="101">
        <f t="shared" si="13"/>
        <v>6.3473612691158365E-2</v>
      </c>
      <c r="F91" s="101"/>
      <c r="G91" s="101">
        <f t="shared" si="14"/>
        <v>4.1061281220940875E-2</v>
      </c>
      <c r="H91" s="101"/>
      <c r="I91" s="101">
        <f t="shared" si="15"/>
        <v>7.9275341578429748E-2</v>
      </c>
      <c r="J91" s="101"/>
      <c r="K91" s="101">
        <f t="shared" si="16"/>
        <v>7.8595130624440221E-2</v>
      </c>
      <c r="L91" s="101"/>
      <c r="M91" s="101">
        <f t="shared" si="17"/>
        <v>9.2186926164421701E-2</v>
      </c>
      <c r="N91" s="102"/>
      <c r="O91" s="101">
        <f t="shared" si="18"/>
        <v>0.16295741068833772</v>
      </c>
      <c r="P91" s="101"/>
      <c r="Q91" s="101">
        <f t="shared" si="19"/>
        <v>0.10052773889531763</v>
      </c>
      <c r="R91" s="101"/>
      <c r="S91" s="101">
        <f t="shared" si="20"/>
        <v>0.17213248532455888</v>
      </c>
      <c r="T91" s="102"/>
      <c r="U91" s="101">
        <f t="shared" si="21"/>
        <v>9.5945969375834883E-2</v>
      </c>
      <c r="V91" s="102"/>
      <c r="W91" s="101">
        <f t="shared" si="22"/>
        <v>0.20907729954608412</v>
      </c>
      <c r="X91" s="104"/>
      <c r="Y91" s="101">
        <f t="shared" si="23"/>
        <v>0.12193694180206816</v>
      </c>
      <c r="Z91" s="102"/>
      <c r="AA91" s="101">
        <f t="shared" si="24"/>
        <v>0.24394616466730973</v>
      </c>
      <c r="AB91" s="105"/>
      <c r="AC91" s="101">
        <f t="shared" si="25"/>
        <v>4.1121044916768934E-2</v>
      </c>
      <c r="AD91" s="106"/>
      <c r="AE91" s="107"/>
      <c r="AF91" s="108"/>
      <c r="AG91" s="102">
        <f t="shared" si="26"/>
        <v>3.2133880390293725E-2</v>
      </c>
    </row>
    <row r="92" spans="3:33" x14ac:dyDescent="0.2">
      <c r="C92" s="99" t="s">
        <v>191</v>
      </c>
      <c r="D92" s="100"/>
      <c r="E92" s="101">
        <f t="shared" si="13"/>
        <v>6.2788816470260356E-2</v>
      </c>
      <c r="F92" s="101"/>
      <c r="G92" s="101">
        <f t="shared" si="14"/>
        <v>4.1729285694313861E-2</v>
      </c>
      <c r="H92" s="101"/>
      <c r="I92" s="101">
        <f t="shared" si="15"/>
        <v>8.0011981461487247E-2</v>
      </c>
      <c r="J92" s="101"/>
      <c r="K92" s="101">
        <f t="shared" si="16"/>
        <v>7.8011632656032448E-2</v>
      </c>
      <c r="L92" s="101"/>
      <c r="M92" s="101">
        <f t="shared" si="17"/>
        <v>8.888157829863097E-2</v>
      </c>
      <c r="N92" s="102"/>
      <c r="O92" s="101">
        <f t="shared" si="18"/>
        <v>0.16503777965065411</v>
      </c>
      <c r="P92" s="101"/>
      <c r="Q92" s="101">
        <f t="shared" si="19"/>
        <v>0.10223978711327275</v>
      </c>
      <c r="R92" s="101"/>
      <c r="S92" s="101">
        <f t="shared" si="20"/>
        <v>0.17272888191287328</v>
      </c>
      <c r="T92" s="102"/>
      <c r="U92" s="101">
        <f t="shared" si="21"/>
        <v>9.8129549571039698E-2</v>
      </c>
      <c r="V92" s="102"/>
      <c r="W92" s="101">
        <f t="shared" si="22"/>
        <v>0.20926573718715355</v>
      </c>
      <c r="X92" s="104"/>
      <c r="Y92" s="101">
        <f t="shared" si="23"/>
        <v>0.11919127820445019</v>
      </c>
      <c r="Z92" s="102"/>
      <c r="AA92" s="101">
        <f t="shared" si="24"/>
        <v>0.2446088772929905</v>
      </c>
      <c r="AB92" s="105"/>
      <c r="AC92" s="101">
        <f t="shared" si="25"/>
        <v>4.0835001315563835E-2</v>
      </c>
      <c r="AD92" s="106"/>
      <c r="AE92" s="107"/>
      <c r="AF92" s="108"/>
      <c r="AG92" s="102">
        <f t="shared" si="26"/>
        <v>3.2297394289710152E-2</v>
      </c>
    </row>
    <row r="93" spans="3:33" x14ac:dyDescent="0.2">
      <c r="C93" s="99" t="s">
        <v>192</v>
      </c>
      <c r="D93" s="100"/>
      <c r="E93" s="101">
        <f>GEOMEAN(G16:G65)-1</f>
        <v>6.185338458812395E-2</v>
      </c>
      <c r="F93" s="101"/>
      <c r="G93" s="101">
        <f>STDEV(E16:E65)</f>
        <v>4.2505405170351993E-2</v>
      </c>
      <c r="H93" s="101"/>
      <c r="I93" s="101">
        <f>GEOMEAN(K16:K65)-1</f>
        <v>8.0596774417719397E-2</v>
      </c>
      <c r="J93" s="101"/>
      <c r="K93" s="101">
        <f>STDEV(I16:I65)</f>
        <v>7.7442042166505159E-2</v>
      </c>
      <c r="L93" s="101"/>
      <c r="M93" s="101">
        <f>GEOMEAN(O16:O65)-1</f>
        <v>9.4658576194769806E-2</v>
      </c>
      <c r="N93" s="102"/>
      <c r="O93" s="101">
        <f>STDEV(M16:M65)</f>
        <v>0.16383276932126925</v>
      </c>
      <c r="P93" s="101"/>
      <c r="Q93" s="101">
        <f>GEOMEAN(S16:S65)-1</f>
        <v>0.10614508531907751</v>
      </c>
      <c r="R93" s="101"/>
      <c r="S93" s="101">
        <f>STDEV(Q16:Q65)</f>
        <v>0.1701347711430303</v>
      </c>
      <c r="T93" s="102"/>
      <c r="U93" s="101">
        <f>GEOMEAN(W16:W65)-1</f>
        <v>9.895062897667084E-2</v>
      </c>
      <c r="V93" s="102"/>
      <c r="W93" s="101">
        <f>STDEV(U16:U65)</f>
        <v>0.2087058678186624</v>
      </c>
      <c r="X93" s="104"/>
      <c r="Y93" s="101">
        <f>GEOMEAN(AA16:AA65)-1</f>
        <v>0.11806784153705552</v>
      </c>
      <c r="Z93" s="102"/>
      <c r="AA93" s="101">
        <f>STDEV(Y16:Y65)</f>
        <v>0.24480996634835983</v>
      </c>
      <c r="AB93" s="105"/>
      <c r="AC93" s="101">
        <f>GEOMEAN(AG16:AG65)-1</f>
        <v>4.0427529807208984E-2</v>
      </c>
      <c r="AD93" s="106"/>
      <c r="AE93" s="107"/>
      <c r="AF93" s="108"/>
      <c r="AG93" s="102">
        <f>STDEV(AE16:AE65)</f>
        <v>3.2500414200700815E-2</v>
      </c>
    </row>
    <row r="94" spans="3:33" x14ac:dyDescent="0.2">
      <c r="C94" s="109" t="s">
        <v>193</v>
      </c>
      <c r="D94" s="110"/>
      <c r="E94" s="111">
        <f>GEOMEAN(G17:G66)-1</f>
        <v>6.1016494766501728E-2</v>
      </c>
      <c r="F94" s="112"/>
      <c r="G94" s="111">
        <f>STDEV(E17:E66)</f>
        <v>4.3209141984739997E-2</v>
      </c>
      <c r="H94" s="112"/>
      <c r="I94" s="111">
        <f>GEOMEAN(K17:K66)-1</f>
        <v>8.1239782665277982E-2</v>
      </c>
      <c r="J94" s="112"/>
      <c r="K94" s="111">
        <f>STDEV(I17:I66)</f>
        <v>7.6859230323013658E-2</v>
      </c>
      <c r="L94" s="112"/>
      <c r="M94" s="111">
        <f>GEOMEAN(O17:O66)-1</f>
        <v>9.2926705073516969E-2</v>
      </c>
      <c r="N94" s="113"/>
      <c r="O94" s="111">
        <f>STDEV(M17:M66)</f>
        <v>0.16350252682263489</v>
      </c>
      <c r="P94" s="112"/>
      <c r="Q94" s="111">
        <f>GEOMEAN(S17:S66)-1</f>
        <v>0.10433145787162257</v>
      </c>
      <c r="R94" s="112"/>
      <c r="S94" s="111">
        <f>STDEV(Q17:Q66)</f>
        <v>0.16933302630015451</v>
      </c>
      <c r="T94" s="113"/>
      <c r="U94" s="111">
        <f>GEOMEAN(W17:W66)-1</f>
        <v>9.8528023795630748E-2</v>
      </c>
      <c r="V94" s="113"/>
      <c r="W94" s="111">
        <f>STDEV(U17:U66)</f>
        <v>0.20856850707647467</v>
      </c>
      <c r="X94" s="112"/>
      <c r="Y94" s="111">
        <f>GEOMEAN(AA17:AA66)-1</f>
        <v>0.12140329300236541</v>
      </c>
      <c r="Z94" s="113"/>
      <c r="AA94" s="111">
        <f>STDEV(Y17:Y66)</f>
        <v>0.24551878782557129</v>
      </c>
      <c r="AB94" s="113"/>
      <c r="AC94" s="111">
        <f>GEOMEAN(AG17:AG66)-1</f>
        <v>4.0005888844949489E-2</v>
      </c>
      <c r="AD94" s="114"/>
      <c r="AE94" s="115"/>
      <c r="AF94" s="114"/>
      <c r="AG94" s="116">
        <f>STDEV(AE17:AE66)</f>
        <v>3.2651788447418291E-2</v>
      </c>
    </row>
    <row r="95" spans="3:33" x14ac:dyDescent="0.2">
      <c r="C95" s="109" t="s">
        <v>194</v>
      </c>
      <c r="D95" s="110"/>
      <c r="E95" s="111">
        <f>GEOMEAN(G18:G67)-1</f>
        <v>5.9982670791891346E-2</v>
      </c>
      <c r="F95" s="112"/>
      <c r="G95" s="111">
        <f>STDEV(E18:E67)</f>
        <v>4.3737775381798898E-2</v>
      </c>
      <c r="H95" s="112"/>
      <c r="I95" s="111">
        <f>GEOMEAN(K18:K67)-1</f>
        <v>8.1084220968495213E-2</v>
      </c>
      <c r="J95" s="112"/>
      <c r="K95" s="111">
        <f>STDEV(I18:I67)</f>
        <v>7.6987395808346196E-2</v>
      </c>
      <c r="L95" s="112"/>
      <c r="M95" s="111">
        <f>GEOMEAN(O18:O67)-1</f>
        <v>8.6484490461794516E-2</v>
      </c>
      <c r="N95" s="112"/>
      <c r="O95" s="111">
        <f>STDEV(M18:M67)</f>
        <v>0.1648529090094871</v>
      </c>
      <c r="P95" s="112"/>
      <c r="Q95" s="111">
        <f>GEOMEAN(S18:S67)-1</f>
        <v>0.10309006161573331</v>
      </c>
      <c r="R95" s="112"/>
      <c r="S95" s="111">
        <f>STDEV(Q18:Q67)</f>
        <v>0.16965561353417763</v>
      </c>
      <c r="T95" s="113"/>
      <c r="U95" s="111">
        <f>GEOMEAN(W18:W67)-1</f>
        <v>9.2550319556079952E-2</v>
      </c>
      <c r="V95" s="112"/>
      <c r="W95" s="111">
        <f>STDEV(U18:U67)</f>
        <v>0.20935682426286975</v>
      </c>
      <c r="X95" s="112"/>
      <c r="Y95" s="111">
        <f>GEOMEAN(AA18:AA67)-1</f>
        <v>0.11232562456690043</v>
      </c>
      <c r="Z95" s="112"/>
      <c r="AA95" s="111">
        <f>STDEV(Y18:Y67)</f>
        <v>0.24467169201672101</v>
      </c>
      <c r="AB95" s="113"/>
      <c r="AC95" s="111">
        <f>GEOMEAN(AG18:AG67)-1</f>
        <v>3.9530155056938243E-2</v>
      </c>
      <c r="AD95" s="114"/>
      <c r="AE95" s="115"/>
      <c r="AF95" s="114"/>
      <c r="AG95" s="116">
        <f>STDEV(AE18:AE67)</f>
        <v>3.277814483733546E-2</v>
      </c>
    </row>
    <row r="96" spans="3:33" x14ac:dyDescent="0.2">
      <c r="C96" s="109" t="s">
        <v>195</v>
      </c>
      <c r="D96" s="110"/>
      <c r="E96" s="111">
        <f>GEOMEAN(G19:G68)-1</f>
        <v>5.8870636474837701E-2</v>
      </c>
      <c r="F96" s="112"/>
      <c r="G96" s="111">
        <f>STDEV(E19:E68)</f>
        <v>4.4165577051481178E-2</v>
      </c>
      <c r="H96" s="112"/>
      <c r="I96" s="111">
        <f>GEOMEAN(K19:K68)-1</f>
        <v>8.3150167077829629E-2</v>
      </c>
      <c r="J96" s="112"/>
      <c r="K96" s="111">
        <f>STDEV(I19:I68)</f>
        <v>7.5303091245966042E-2</v>
      </c>
      <c r="L96" s="112"/>
      <c r="M96" s="111">
        <f>GEOMEAN(O19:O68)-1</f>
        <v>9.1148075433201026E-2</v>
      </c>
      <c r="N96" s="112"/>
      <c r="O96" s="111">
        <f>STDEV(M19:M68)</f>
        <v>0.16510716337451806</v>
      </c>
      <c r="P96" s="112"/>
      <c r="Q96" s="111">
        <f>GEOMEAN(S19:S68)-1</f>
        <v>0.10992363784807635</v>
      </c>
      <c r="R96" s="112"/>
      <c r="S96" s="111">
        <f>STDEV(Q19:Q68)</f>
        <v>0.16817203386305438</v>
      </c>
      <c r="T96" s="113"/>
      <c r="U96" s="111">
        <f>GEOMEAN(W19:W68)-1</f>
        <v>9.5728041902835015E-2</v>
      </c>
      <c r="V96" s="112"/>
      <c r="W96" s="111">
        <f>STDEV(U19:U68)</f>
        <v>0.20885444637275483</v>
      </c>
      <c r="X96" s="112"/>
      <c r="Y96" s="111">
        <f>GEOMEAN(AA19:AA68)-1</f>
        <v>0.1113926841725319</v>
      </c>
      <c r="Z96" s="112"/>
      <c r="AA96" s="111">
        <f>STDEV(Y19:Y68)</f>
        <v>0.24462929395329047</v>
      </c>
      <c r="AB96" s="113"/>
      <c r="AC96" s="111">
        <f>GEOMEAN(AG19:AG68)-1</f>
        <v>3.9040237602023797E-2</v>
      </c>
      <c r="AD96" s="114"/>
      <c r="AE96" s="115"/>
      <c r="AF96" s="114"/>
      <c r="AG96" s="116">
        <f>STDEV(AE19:AE68)</f>
        <v>3.28554697147019E-2</v>
      </c>
    </row>
    <row r="97" spans="3:33" x14ac:dyDescent="0.2">
      <c r="C97" s="109" t="s">
        <v>196</v>
      </c>
      <c r="D97" s="110"/>
      <c r="E97" s="111">
        <f t="shared" ref="E97:E101" si="27">GEOMEAN(G20:G69)-1</f>
        <v>5.7679244916556849E-2</v>
      </c>
      <c r="F97" s="112"/>
      <c r="G97" s="111">
        <f t="shared" ref="G97:G101" si="28">STDEV(E20:E69)</f>
        <v>4.4738584343977573E-2</v>
      </c>
      <c r="H97" s="112"/>
      <c r="I97" s="111">
        <f t="shared" ref="I97:I101" si="29">GEOMEAN(K20:K69)-1</f>
        <v>8.1666684079568563E-2</v>
      </c>
      <c r="J97" s="112"/>
      <c r="K97" s="111">
        <f t="shared" ref="K97:K101" si="30">STDEV(I20:I69)</f>
        <v>7.445213525825721E-2</v>
      </c>
      <c r="L97" s="112"/>
      <c r="M97" s="111">
        <f t="shared" ref="M97:M101" si="31">GEOMEAN(O20:O69)-1</f>
        <v>9.3131424653970063E-2</v>
      </c>
      <c r="N97" s="112"/>
      <c r="O97" s="111">
        <f t="shared" ref="O97:O101" si="32">STDEV(M20:M69)</f>
        <v>0.16402962460344694</v>
      </c>
      <c r="P97" s="112"/>
      <c r="Q97" s="111">
        <f t="shared" ref="Q97:Q101" si="33">GEOMEAN(S20:S69)-1</f>
        <v>0.11363137965367609</v>
      </c>
      <c r="R97" s="112"/>
      <c r="S97" s="111">
        <f t="shared" ref="S97:S101" si="34">STDEV(Q20:Q69)</f>
        <v>0.16706651647834211</v>
      </c>
      <c r="T97" s="113"/>
      <c r="U97" s="111">
        <f t="shared" ref="U97:U101" si="35">GEOMEAN(W20:W69)-1</f>
        <v>0.1009703100609376</v>
      </c>
      <c r="V97" s="112"/>
      <c r="W97" s="111">
        <f t="shared" ref="W97:W101" si="36">STDEV(U20:U69)</f>
        <v>0.20508205101704421</v>
      </c>
      <c r="X97" s="112"/>
      <c r="Y97" s="111">
        <f t="shared" ref="Y97:Y101" si="37">GEOMEAN(AA20:AA69)-1</f>
        <v>0.11645846692325246</v>
      </c>
      <c r="Z97" s="112"/>
      <c r="AA97" s="111">
        <f t="shared" ref="AA97:AA101" si="38">STDEV(Y20:Y69)</f>
        <v>0.24273632165575695</v>
      </c>
      <c r="AB97" s="113"/>
      <c r="AC97" s="111">
        <f t="shared" ref="AC97:AC101" si="39">GEOMEAN(AG20:AG69)-1</f>
        <v>3.8986282960818963E-2</v>
      </c>
      <c r="AD97" s="114"/>
      <c r="AE97" s="115"/>
      <c r="AF97" s="114"/>
      <c r="AG97" s="116">
        <f t="shared" ref="AG97:AG101" si="40">STDEV(AE20:AE69)</f>
        <v>3.2905647621702068E-2</v>
      </c>
    </row>
    <row r="98" spans="3:33" x14ac:dyDescent="0.2">
      <c r="C98" s="109" t="s">
        <v>197</v>
      </c>
      <c r="D98" s="110"/>
      <c r="E98" s="111">
        <f t="shared" si="27"/>
        <v>5.6925096305188827E-2</v>
      </c>
      <c r="F98" s="112"/>
      <c r="G98" s="111">
        <f t="shared" si="28"/>
        <v>4.5370189813115469E-2</v>
      </c>
      <c r="H98" s="112"/>
      <c r="I98" s="111">
        <f t="shared" si="29"/>
        <v>7.8122557998339559E-2</v>
      </c>
      <c r="J98" s="112"/>
      <c r="K98" s="111">
        <f t="shared" si="30"/>
        <v>7.5438092736473797E-2</v>
      </c>
      <c r="L98" s="112"/>
      <c r="M98" s="111">
        <f t="shared" si="31"/>
        <v>9.6346255591615693E-2</v>
      </c>
      <c r="N98" s="112"/>
      <c r="O98" s="111">
        <f t="shared" si="32"/>
        <v>0.16525558693114237</v>
      </c>
      <c r="P98" s="112"/>
      <c r="Q98" s="111">
        <f t="shared" si="33"/>
        <v>0.11649758737613403</v>
      </c>
      <c r="R98" s="112"/>
      <c r="S98" s="111">
        <f t="shared" si="34"/>
        <v>0.16839836219927568</v>
      </c>
      <c r="T98" s="113"/>
      <c r="U98" s="111">
        <f t="shared" si="35"/>
        <v>9.7128432652146213E-2</v>
      </c>
      <c r="V98" s="112"/>
      <c r="W98" s="111">
        <f t="shared" si="36"/>
        <v>0.20315424735379883</v>
      </c>
      <c r="X98" s="112"/>
      <c r="Y98" s="111">
        <f t="shared" si="37"/>
        <v>0.10750973851189971</v>
      </c>
      <c r="Z98" s="112"/>
      <c r="AA98" s="111">
        <f t="shared" si="38"/>
        <v>0.23996989338029703</v>
      </c>
      <c r="AB98" s="113"/>
      <c r="AC98" s="111">
        <f t="shared" si="39"/>
        <v>3.8961986199927523E-2</v>
      </c>
      <c r="AD98" s="114"/>
      <c r="AE98" s="115"/>
      <c r="AF98" s="114"/>
      <c r="AG98" s="116">
        <f t="shared" si="40"/>
        <v>3.2898669009780959E-2</v>
      </c>
    </row>
    <row r="99" spans="3:33" x14ac:dyDescent="0.2">
      <c r="C99" s="109" t="s">
        <v>198</v>
      </c>
      <c r="D99" s="110"/>
      <c r="E99" s="111">
        <f t="shared" si="27"/>
        <v>5.6564073130800585E-2</v>
      </c>
      <c r="F99" s="112"/>
      <c r="G99" s="111">
        <f t="shared" si="28"/>
        <v>4.5613435944555351E-2</v>
      </c>
      <c r="H99" s="112"/>
      <c r="I99" s="111">
        <f t="shared" si="29"/>
        <v>7.3768764951936738E-2</v>
      </c>
      <c r="J99" s="112"/>
      <c r="K99" s="111">
        <f t="shared" si="30"/>
        <v>8.0441851276160256E-2</v>
      </c>
      <c r="L99" s="112"/>
      <c r="M99" s="111">
        <f t="shared" si="31"/>
        <v>8.9739796110891445E-2</v>
      </c>
      <c r="N99" s="112"/>
      <c r="O99" s="111">
        <f t="shared" si="32"/>
        <v>0.16518412866786075</v>
      </c>
      <c r="P99" s="112"/>
      <c r="Q99" s="111">
        <f t="shared" si="33"/>
        <v>0.10981030049006657</v>
      </c>
      <c r="R99" s="112"/>
      <c r="S99" s="111">
        <f t="shared" si="34"/>
        <v>0.17187604123668221</v>
      </c>
      <c r="T99" s="113"/>
      <c r="U99" s="111">
        <f t="shared" si="35"/>
        <v>8.8427215256264402E-2</v>
      </c>
      <c r="V99" s="112"/>
      <c r="W99" s="111">
        <f t="shared" si="36"/>
        <v>0.20172223083977175</v>
      </c>
      <c r="X99" s="112"/>
      <c r="Y99" s="111">
        <f t="shared" si="37"/>
        <v>0.10005203620569847</v>
      </c>
      <c r="Z99" s="112"/>
      <c r="AA99" s="111">
        <f t="shared" si="38"/>
        <v>0.24287076369410385</v>
      </c>
      <c r="AB99" s="113"/>
      <c r="AC99" s="111">
        <f t="shared" si="39"/>
        <v>3.9189005843627056E-2</v>
      </c>
      <c r="AD99" s="114"/>
      <c r="AE99" s="115"/>
      <c r="AF99" s="114"/>
      <c r="AG99" s="116">
        <f t="shared" si="40"/>
        <v>3.3026280833067218E-2</v>
      </c>
    </row>
    <row r="100" spans="3:33" x14ac:dyDescent="0.2">
      <c r="C100" s="109" t="s">
        <v>199</v>
      </c>
      <c r="D100" s="110"/>
      <c r="E100" s="111">
        <f t="shared" si="27"/>
        <v>5.648323351428064E-2</v>
      </c>
      <c r="F100" s="112"/>
      <c r="G100" s="111">
        <f t="shared" si="28"/>
        <v>4.5628450665386101E-2</v>
      </c>
      <c r="H100" s="112"/>
      <c r="I100" s="111">
        <f t="shared" si="29"/>
        <v>7.4741053621911524E-2</v>
      </c>
      <c r="J100" s="112"/>
      <c r="K100" s="111">
        <f t="shared" si="30"/>
        <v>8.0035938129222883E-2</v>
      </c>
      <c r="L100" s="112"/>
      <c r="M100" s="111">
        <f t="shared" si="31"/>
        <v>9.2104086423425047E-2</v>
      </c>
      <c r="N100" s="112"/>
      <c r="O100" s="111">
        <f t="shared" si="32"/>
        <v>0.16456358518448569</v>
      </c>
      <c r="P100" s="112"/>
      <c r="Q100" s="111">
        <f t="shared" si="33"/>
        <v>0.11790162092115097</v>
      </c>
      <c r="R100" s="112"/>
      <c r="S100" s="111">
        <f t="shared" si="34"/>
        <v>0.16804199067961637</v>
      </c>
      <c r="T100" s="113"/>
      <c r="U100" s="111">
        <f t="shared" si="35"/>
        <v>9.4796018220555167E-2</v>
      </c>
      <c r="V100" s="112"/>
      <c r="W100" s="111">
        <f t="shared" si="36"/>
        <v>0.19864305086970074</v>
      </c>
      <c r="X100" s="112"/>
      <c r="Y100" s="111">
        <f t="shared" si="37"/>
        <v>9.9894611396900368E-2</v>
      </c>
      <c r="Z100" s="112"/>
      <c r="AA100" s="111">
        <f t="shared" si="38"/>
        <v>0.24290488234088203</v>
      </c>
      <c r="AB100" s="113"/>
      <c r="AC100" s="111">
        <f t="shared" si="39"/>
        <v>3.8021374968342458E-2</v>
      </c>
      <c r="AD100" s="114"/>
      <c r="AE100" s="115"/>
      <c r="AF100" s="114"/>
      <c r="AG100" s="116">
        <f t="shared" si="40"/>
        <v>3.2098364842797648E-2</v>
      </c>
    </row>
    <row r="101" spans="3:33" x14ac:dyDescent="0.2">
      <c r="C101" s="109" t="s">
        <v>200</v>
      </c>
      <c r="D101" s="110"/>
      <c r="E101" s="111">
        <f t="shared" si="27"/>
        <v>5.5901426176788505E-2</v>
      </c>
      <c r="F101" s="112"/>
      <c r="G101" s="111">
        <f t="shared" si="28"/>
        <v>4.554038856832722E-2</v>
      </c>
      <c r="H101" s="112"/>
      <c r="I101" s="111">
        <f t="shared" si="29"/>
        <v>7.6629428153903056E-2</v>
      </c>
      <c r="J101" s="112"/>
      <c r="K101" s="111">
        <f t="shared" si="30"/>
        <v>7.823002795314514E-2</v>
      </c>
      <c r="L101" s="112"/>
      <c r="M101" s="111">
        <f t="shared" si="31"/>
        <v>0.10299384616656626</v>
      </c>
      <c r="N101" s="112"/>
      <c r="O101" s="111">
        <f t="shared" si="32"/>
        <v>0.15663802217945605</v>
      </c>
      <c r="P101" s="112"/>
      <c r="Q101" s="111">
        <f t="shared" si="33"/>
        <v>0.13202150865515438</v>
      </c>
      <c r="R101" s="112"/>
      <c r="S101" s="111">
        <f t="shared" si="34"/>
        <v>0.16082807892135426</v>
      </c>
      <c r="T101" s="113"/>
      <c r="U101" s="111">
        <f t="shared" si="35"/>
        <v>0.10316632306658469</v>
      </c>
      <c r="V101" s="112"/>
      <c r="W101" s="111">
        <f t="shared" si="36"/>
        <v>0.19257109909541484</v>
      </c>
      <c r="X101" s="112"/>
      <c r="Y101" s="111">
        <f t="shared" si="37"/>
        <v>0.10767808417396041</v>
      </c>
      <c r="Z101" s="112"/>
      <c r="AA101" s="111">
        <f t="shared" si="38"/>
        <v>0.23905044343962292</v>
      </c>
      <c r="AB101" s="113"/>
      <c r="AC101" s="111">
        <f t="shared" si="39"/>
        <v>3.5926920350494163E-2</v>
      </c>
      <c r="AD101" s="114"/>
      <c r="AE101" s="115"/>
      <c r="AF101" s="114"/>
      <c r="AG101" s="116">
        <f t="shared" si="40"/>
        <v>2.9591634730458859E-2</v>
      </c>
    </row>
    <row r="102" spans="3:33" x14ac:dyDescent="0.2">
      <c r="C102" s="117"/>
      <c r="E102" s="118"/>
      <c r="F102" s="118"/>
      <c r="G102" s="118"/>
      <c r="H102" s="118"/>
      <c r="I102" s="118"/>
      <c r="J102" s="118"/>
      <c r="K102" s="118"/>
      <c r="L102" s="118"/>
      <c r="M102" s="118"/>
      <c r="N102" s="118"/>
      <c r="O102" s="118"/>
      <c r="P102" s="118"/>
      <c r="Q102" s="118"/>
      <c r="R102" s="118"/>
      <c r="S102" s="118"/>
      <c r="T102" s="119"/>
      <c r="U102" s="118"/>
      <c r="V102" s="118"/>
      <c r="W102" s="118"/>
      <c r="X102" s="118"/>
      <c r="Y102" s="118"/>
      <c r="Z102" s="118"/>
      <c r="AA102" s="118"/>
      <c r="AB102" s="118"/>
      <c r="AC102" s="118"/>
      <c r="AD102" s="120"/>
      <c r="AE102" s="120"/>
      <c r="AF102" s="120"/>
      <c r="AG102" s="119"/>
    </row>
    <row r="103" spans="3:33" x14ac:dyDescent="0.2">
      <c r="C103" s="117"/>
      <c r="E103" s="118"/>
      <c r="F103" s="118"/>
      <c r="G103" s="118"/>
      <c r="H103" s="118"/>
      <c r="I103" s="118"/>
      <c r="J103" s="118"/>
      <c r="K103" s="118"/>
      <c r="L103" s="118"/>
      <c r="M103" s="118"/>
      <c r="N103" s="118"/>
      <c r="O103" s="118"/>
      <c r="P103" s="118"/>
      <c r="Q103" s="118"/>
      <c r="R103" s="118"/>
      <c r="S103" s="118"/>
      <c r="T103" s="119"/>
      <c r="U103" s="118"/>
      <c r="V103" s="118"/>
      <c r="W103" s="118"/>
      <c r="X103" s="118"/>
      <c r="Y103" s="118"/>
      <c r="Z103" s="118"/>
      <c r="AA103" s="118"/>
      <c r="AB103" s="118"/>
      <c r="AC103" s="118"/>
      <c r="AD103" s="120"/>
      <c r="AE103" s="120"/>
      <c r="AF103" s="120"/>
      <c r="AG103" s="119"/>
    </row>
    <row r="104" spans="3:33" x14ac:dyDescent="0.2">
      <c r="C104" s="121" t="s">
        <v>201</v>
      </c>
    </row>
    <row r="105" spans="3:33" s="64" customFormat="1" ht="52.5" customHeight="1" x14ac:dyDescent="0.2">
      <c r="C105" s="337"/>
      <c r="D105" s="338"/>
      <c r="E105" s="338"/>
      <c r="F105" s="338"/>
      <c r="G105" s="338"/>
      <c r="H105" s="338"/>
      <c r="I105" s="338"/>
      <c r="J105" s="338"/>
      <c r="K105" s="338"/>
      <c r="L105" s="338"/>
      <c r="M105" s="338"/>
      <c r="N105" s="122"/>
      <c r="O105" s="122"/>
      <c r="P105" s="122"/>
      <c r="Q105" s="122"/>
      <c r="R105" s="122"/>
      <c r="S105" s="122"/>
      <c r="T105" s="122"/>
      <c r="U105" s="122"/>
      <c r="V105" s="122"/>
      <c r="W105" s="122"/>
      <c r="X105" s="122"/>
      <c r="Y105" s="122"/>
      <c r="Z105" s="122"/>
      <c r="AA105" s="122"/>
      <c r="AB105" s="122"/>
      <c r="AC105" s="122"/>
      <c r="AD105" s="122"/>
      <c r="AE105" s="122"/>
      <c r="AF105" s="122"/>
      <c r="AG105" s="122"/>
    </row>
    <row r="106" spans="3:33" x14ac:dyDescent="0.2">
      <c r="C106" s="121" t="s">
        <v>202</v>
      </c>
      <c r="D106" s="123"/>
      <c r="E106" s="124"/>
      <c r="F106" s="124"/>
      <c r="G106" s="124"/>
      <c r="H106" s="124"/>
      <c r="I106" s="124"/>
    </row>
  </sheetData>
  <mergeCells count="61">
    <mergeCell ref="Y85:AA85"/>
    <mergeCell ref="Y84:AA84"/>
    <mergeCell ref="AC6:AG6"/>
    <mergeCell ref="AC75:AG75"/>
    <mergeCell ref="Y75:AA75"/>
    <mergeCell ref="AC77:AG77"/>
    <mergeCell ref="Y77:AA77"/>
    <mergeCell ref="C78:AG78"/>
    <mergeCell ref="C82:AG82"/>
    <mergeCell ref="E84:G84"/>
    <mergeCell ref="I84:K84"/>
    <mergeCell ref="M84:O84"/>
    <mergeCell ref="U84:W84"/>
    <mergeCell ref="AC84:AG84"/>
    <mergeCell ref="U74:W74"/>
    <mergeCell ref="I74:K74"/>
    <mergeCell ref="Q5:S5"/>
    <mergeCell ref="Q6:S6"/>
    <mergeCell ref="C1:AG1"/>
    <mergeCell ref="C3:AG3"/>
    <mergeCell ref="E5:G5"/>
    <mergeCell ref="I5:K5"/>
    <mergeCell ref="M5:O5"/>
    <mergeCell ref="U5:W5"/>
    <mergeCell ref="AC5:AG5"/>
    <mergeCell ref="Y5:AA5"/>
    <mergeCell ref="Y6:AA6"/>
    <mergeCell ref="E6:G6"/>
    <mergeCell ref="I6:K6"/>
    <mergeCell ref="M6:O6"/>
    <mergeCell ref="U6:W6"/>
    <mergeCell ref="M74:O74"/>
    <mergeCell ref="AC76:AG76"/>
    <mergeCell ref="Y76:AA76"/>
    <mergeCell ref="E75:G75"/>
    <mergeCell ref="I75:K75"/>
    <mergeCell ref="M75:O75"/>
    <mergeCell ref="U75:W75"/>
    <mergeCell ref="Q75:S75"/>
    <mergeCell ref="AC74:AG74"/>
    <mergeCell ref="AC85:AG85"/>
    <mergeCell ref="Q85:S85"/>
    <mergeCell ref="C105:M105"/>
    <mergeCell ref="Y74:AA74"/>
    <mergeCell ref="E77:G77"/>
    <mergeCell ref="I77:K77"/>
    <mergeCell ref="M77:O77"/>
    <mergeCell ref="U77:W77"/>
    <mergeCell ref="Q76:S76"/>
    <mergeCell ref="Q77:S77"/>
    <mergeCell ref="E76:G76"/>
    <mergeCell ref="I76:K76"/>
    <mergeCell ref="M76:O76"/>
    <mergeCell ref="U76:W76"/>
    <mergeCell ref="Q74:S74"/>
    <mergeCell ref="E74:G74"/>
    <mergeCell ref="Q84:S84"/>
    <mergeCell ref="E85:G85"/>
    <mergeCell ref="I85:K85"/>
    <mergeCell ref="M85:O85"/>
    <mergeCell ref="U85:W85"/>
  </mergeCells>
  <printOptions horizontalCentered="1"/>
  <pageMargins left="0.11811023622047245" right="0.11811023622047245" top="0.15748031496062992" bottom="0.15748031496062992" header="0.31496062992125984" footer="0.31496062992125984"/>
  <pageSetup scale="33" orientation="landscape" r:id="rId1"/>
  <rowBreaks count="1" manualBreakCount="1">
    <brk id="79" max="3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K42"/>
  <sheetViews>
    <sheetView showGridLines="0" topLeftCell="B9" zoomScale="90" zoomScaleNormal="90" zoomScaleSheetLayoutView="90" workbookViewId="0">
      <selection activeCell="B4" sqref="B4"/>
    </sheetView>
  </sheetViews>
  <sheetFormatPr defaultColWidth="11.5703125" defaultRowHeight="12.75" x14ac:dyDescent="0.2"/>
  <cols>
    <col min="1" max="1" width="1.7109375" style="54" customWidth="1"/>
    <col min="2" max="2" width="11.5703125" style="54"/>
    <col min="3" max="9" width="25.28515625" style="54" customWidth="1"/>
    <col min="10" max="16384" width="11.5703125" style="54"/>
  </cols>
  <sheetData>
    <row r="1" spans="1:11" ht="18.75" x14ac:dyDescent="0.3">
      <c r="A1" s="178"/>
      <c r="B1" s="342" t="s">
        <v>203</v>
      </c>
      <c r="C1" s="342"/>
      <c r="D1" s="342"/>
      <c r="E1" s="342"/>
      <c r="F1" s="342"/>
      <c r="G1" s="342"/>
      <c r="H1" s="342"/>
      <c r="I1" s="342"/>
      <c r="J1" s="342"/>
      <c r="K1" s="342"/>
    </row>
    <row r="4" spans="1:11" ht="18.75" x14ac:dyDescent="0.3">
      <c r="C4" s="125" t="s">
        <v>204</v>
      </c>
    </row>
    <row r="8" spans="1:11" x14ac:dyDescent="0.2">
      <c r="D8" s="126" t="s">
        <v>30</v>
      </c>
    </row>
    <row r="9" spans="1:11" ht="48" customHeight="1" x14ac:dyDescent="0.2">
      <c r="C9" s="6" t="s">
        <v>205</v>
      </c>
      <c r="D9" s="6" t="s">
        <v>206</v>
      </c>
      <c r="E9" s="6" t="s">
        <v>207</v>
      </c>
      <c r="F9" s="6" t="s">
        <v>167</v>
      </c>
      <c r="G9" s="6" t="s">
        <v>208</v>
      </c>
      <c r="H9" s="6" t="s">
        <v>209</v>
      </c>
      <c r="I9" s="6" t="s">
        <v>210</v>
      </c>
    </row>
    <row r="10" spans="1:11" ht="36" customHeight="1" x14ac:dyDescent="0.2">
      <c r="B10" s="99">
        <v>2018</v>
      </c>
      <c r="C10" s="127">
        <v>2.0899999999999998E-2</v>
      </c>
      <c r="D10" s="127">
        <v>2.3099999999999999E-2</v>
      </c>
      <c r="E10" s="127">
        <v>3.3599999999999998E-2</v>
      </c>
      <c r="F10" s="127">
        <v>6.25E-2</v>
      </c>
      <c r="G10" s="127">
        <v>6.13E-2</v>
      </c>
      <c r="H10" s="127">
        <v>6.1899999999999997E-2</v>
      </c>
      <c r="I10" s="127">
        <v>7.9100000000000004E-2</v>
      </c>
    </row>
    <row r="11" spans="1:11" ht="36" customHeight="1" x14ac:dyDescent="0.2">
      <c r="B11" s="99">
        <v>2019</v>
      </c>
      <c r="C11" s="127">
        <v>2.1100000000000001E-2</v>
      </c>
      <c r="D11" s="127">
        <v>2.12E-2</v>
      </c>
      <c r="E11" s="127">
        <v>3.15E-2</v>
      </c>
      <c r="F11" s="127">
        <v>6.0499999999999998E-2</v>
      </c>
      <c r="G11" s="127">
        <v>6.1499999999999999E-2</v>
      </c>
      <c r="H11" s="127">
        <v>6.3399999999999998E-2</v>
      </c>
      <c r="I11" s="127">
        <v>8.0199999999999994E-2</v>
      </c>
    </row>
    <row r="12" spans="1:11" ht="36" customHeight="1" x14ac:dyDescent="0.2">
      <c r="B12" s="99" t="s">
        <v>211</v>
      </c>
      <c r="C12" s="127">
        <v>2.0220000000000002E-2</v>
      </c>
      <c r="D12" s="127">
        <v>1.686E-2</v>
      </c>
      <c r="E12" s="127">
        <v>2.4500000000000001E-2</v>
      </c>
      <c r="F12" s="127">
        <v>6.4620000000000011E-2</v>
      </c>
      <c r="G12" s="127">
        <v>6.3840000000000008E-2</v>
      </c>
      <c r="H12" s="127">
        <v>6.7819999999999991E-2</v>
      </c>
      <c r="I12" s="127">
        <v>8.5480000000000014E-2</v>
      </c>
    </row>
    <row r="13" spans="1:11" ht="36" customHeight="1" x14ac:dyDescent="0.2">
      <c r="B13" s="99" t="s">
        <v>212</v>
      </c>
      <c r="C13" s="127">
        <v>2.4774999999999998E-2</v>
      </c>
      <c r="D13" s="127">
        <v>1.7875000000000002E-2</v>
      </c>
      <c r="E13" s="127">
        <v>2.5925000000000004E-2</v>
      </c>
      <c r="F13" s="127">
        <v>6.5975000000000006E-2</v>
      </c>
      <c r="G13" s="127">
        <v>6.1874999999999999E-2</v>
      </c>
      <c r="H13" s="127">
        <v>6.8375000000000005E-2</v>
      </c>
      <c r="I13" s="127">
        <v>8.48E-2</v>
      </c>
    </row>
    <row r="14" spans="1:11" ht="36" customHeight="1" x14ac:dyDescent="0.2">
      <c r="B14" s="99">
        <v>2022</v>
      </c>
      <c r="C14" s="127">
        <v>2.3400000000000001E-2</v>
      </c>
      <c r="D14" s="127">
        <v>2.4299999999999999E-2</v>
      </c>
      <c r="E14" s="127">
        <v>3.6299999999999999E-2</v>
      </c>
      <c r="F14" s="127">
        <v>6.8400000000000002E-2</v>
      </c>
      <c r="G14" s="127">
        <v>7.2499999999999995E-2</v>
      </c>
      <c r="H14" s="127">
        <v>7.0000000000000007E-2</v>
      </c>
      <c r="I14" s="127">
        <v>7.8100000000000003E-2</v>
      </c>
    </row>
    <row r="15" spans="1:11" ht="36" customHeight="1" x14ac:dyDescent="0.2">
      <c r="B15" s="99">
        <v>2023</v>
      </c>
      <c r="C15" s="127">
        <v>2.18E-2</v>
      </c>
      <c r="D15" s="127">
        <v>2.8400000000000002E-2</v>
      </c>
      <c r="E15" s="127">
        <v>3.7900000000000003E-2</v>
      </c>
      <c r="F15" s="127">
        <v>7.2099999999999997E-2</v>
      </c>
      <c r="G15" s="127">
        <v>6.7599999999999993E-2</v>
      </c>
      <c r="H15" s="127">
        <v>7.2300000000000003E-2</v>
      </c>
      <c r="I15" s="127">
        <v>8.4500000000000006E-2</v>
      </c>
    </row>
    <row r="16" spans="1:11" ht="36" customHeight="1" x14ac:dyDescent="0.2">
      <c r="B16" s="99">
        <v>2024</v>
      </c>
      <c r="C16" s="127">
        <v>2.2700000000000001E-2</v>
      </c>
      <c r="D16" s="127">
        <v>2.8400000000000002E-2</v>
      </c>
      <c r="E16" s="127">
        <v>3.9399999999999998E-2</v>
      </c>
      <c r="F16" s="127">
        <v>7.3400000000000007E-2</v>
      </c>
      <c r="G16" s="127">
        <v>6.6000000000000003E-2</v>
      </c>
      <c r="H16" s="127">
        <v>7.3999999999999996E-2</v>
      </c>
      <c r="I16" s="127">
        <v>8.3299999999999999E-2</v>
      </c>
    </row>
    <row r="17" spans="2:9" ht="36" customHeight="1" x14ac:dyDescent="0.2">
      <c r="B17" s="117"/>
      <c r="C17" s="174"/>
      <c r="D17" s="174"/>
      <c r="E17" s="174"/>
      <c r="F17" s="174"/>
      <c r="G17" s="174"/>
      <c r="H17" s="174"/>
      <c r="I17" s="174"/>
    </row>
    <row r="20" spans="2:9" x14ac:dyDescent="0.2">
      <c r="B20" s="128" t="s">
        <v>213</v>
      </c>
      <c r="D20" s="123"/>
      <c r="E20" s="123"/>
      <c r="F20" s="123"/>
      <c r="G20" s="123"/>
    </row>
    <row r="21" spans="2:9" x14ac:dyDescent="0.2">
      <c r="B21" s="128" t="s">
        <v>214</v>
      </c>
      <c r="D21" s="123"/>
      <c r="E21" s="123"/>
      <c r="F21" s="123"/>
      <c r="G21" s="123"/>
    </row>
    <row r="23" spans="2:9" x14ac:dyDescent="0.2">
      <c r="B23" s="205" t="s">
        <v>215</v>
      </c>
      <c r="D23" s="123"/>
      <c r="E23" s="123"/>
      <c r="F23" s="123"/>
      <c r="G23" s="123"/>
    </row>
    <row r="24" spans="2:9" x14ac:dyDescent="0.2">
      <c r="B24" s="128" t="s">
        <v>216</v>
      </c>
      <c r="D24" s="123"/>
      <c r="E24" s="123"/>
      <c r="F24" s="123"/>
      <c r="G24" s="123"/>
    </row>
    <row r="30" spans="2:9" x14ac:dyDescent="0.2">
      <c r="C30" s="54" t="s">
        <v>30</v>
      </c>
    </row>
    <row r="42" spans="2:11" x14ac:dyDescent="0.2">
      <c r="B42" s="347"/>
      <c r="C42" s="347"/>
      <c r="D42" s="347"/>
      <c r="E42" s="347"/>
      <c r="F42" s="347"/>
      <c r="G42" s="347"/>
      <c r="H42" s="347"/>
      <c r="I42" s="347"/>
      <c r="J42" s="347"/>
      <c r="K42" s="347"/>
    </row>
  </sheetData>
  <mergeCells count="2">
    <mergeCell ref="B1:K1"/>
    <mergeCell ref="B42:K42"/>
  </mergeCells>
  <printOptions horizontalCentered="1"/>
  <pageMargins left="0.70866141732283472" right="0.70866141732283472" top="0.74803149606299213" bottom="0.74803149606299213" header="0.31496062992125984" footer="0.31496062992125984"/>
  <pageSetup scale="5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K37"/>
  <sheetViews>
    <sheetView showGridLines="0" zoomScale="90" zoomScaleNormal="90" zoomScaleSheetLayoutView="90" workbookViewId="0">
      <selection activeCell="A4" sqref="A4"/>
    </sheetView>
  </sheetViews>
  <sheetFormatPr defaultColWidth="11.5703125" defaultRowHeight="12.75" x14ac:dyDescent="0.2"/>
  <cols>
    <col min="1" max="1" width="1.7109375" style="54" customWidth="1"/>
    <col min="2" max="2" width="11.5703125" style="54"/>
    <col min="3" max="9" width="25.28515625" style="54" customWidth="1"/>
    <col min="10" max="16384" width="11.5703125" style="54"/>
  </cols>
  <sheetData>
    <row r="1" spans="1:11" ht="18.75" x14ac:dyDescent="0.3">
      <c r="A1" s="178"/>
      <c r="B1" s="342" t="s">
        <v>119</v>
      </c>
      <c r="C1" s="342"/>
      <c r="D1" s="342"/>
      <c r="E1" s="342"/>
      <c r="F1" s="342"/>
      <c r="G1" s="342"/>
      <c r="H1" s="342"/>
      <c r="I1" s="342"/>
      <c r="J1" s="342"/>
      <c r="K1" s="342"/>
    </row>
    <row r="4" spans="1:11" ht="18.75" x14ac:dyDescent="0.3">
      <c r="C4" s="125" t="s">
        <v>217</v>
      </c>
    </row>
    <row r="8" spans="1:11" x14ac:dyDescent="0.2">
      <c r="D8" s="126" t="s">
        <v>30</v>
      </c>
    </row>
    <row r="9" spans="1:11" ht="48" customHeight="1" x14ac:dyDescent="0.2">
      <c r="B9" s="234" t="s">
        <v>218</v>
      </c>
      <c r="C9" s="207" t="s">
        <v>219</v>
      </c>
      <c r="D9" s="206" t="s">
        <v>207</v>
      </c>
      <c r="E9" s="6" t="s">
        <v>167</v>
      </c>
      <c r="F9" s="6" t="s">
        <v>208</v>
      </c>
      <c r="G9" s="6" t="s">
        <v>209</v>
      </c>
      <c r="H9" s="6" t="s">
        <v>210</v>
      </c>
    </row>
    <row r="10" spans="1:11" ht="36" customHeight="1" x14ac:dyDescent="0.2">
      <c r="B10" s="109">
        <v>2023</v>
      </c>
      <c r="C10" s="127">
        <v>2.1000000000000001E-2</v>
      </c>
      <c r="D10" s="127">
        <v>1.4E-2</v>
      </c>
      <c r="E10" s="127">
        <v>0.05</v>
      </c>
      <c r="F10" s="127">
        <v>2.3E-2</v>
      </c>
      <c r="G10" s="127">
        <v>0.06</v>
      </c>
      <c r="H10" s="127">
        <v>9.4E-2</v>
      </c>
    </row>
    <row r="11" spans="1:11" ht="36" customHeight="1" x14ac:dyDescent="0.2">
      <c r="B11" s="99">
        <v>2024</v>
      </c>
      <c r="C11" s="127">
        <v>2.1000000000000001E-2</v>
      </c>
      <c r="D11" s="225">
        <v>1.44E-2</v>
      </c>
      <c r="E11" s="127">
        <v>4.3900000000000002E-2</v>
      </c>
      <c r="F11" s="127">
        <v>2.5600000000000001E-2</v>
      </c>
      <c r="G11" s="127">
        <v>5.8400000000000001E-2</v>
      </c>
      <c r="H11" s="127">
        <v>8.3400000000000002E-2</v>
      </c>
    </row>
    <row r="12" spans="1:11" ht="36" customHeight="1" x14ac:dyDescent="0.2">
      <c r="B12" s="226" t="s">
        <v>30</v>
      </c>
      <c r="C12" s="174"/>
      <c r="D12" s="174"/>
      <c r="E12" s="174"/>
      <c r="F12" s="174"/>
      <c r="G12" s="174"/>
      <c r="H12" s="174"/>
    </row>
    <row r="13" spans="1:11" ht="107.25" customHeight="1" x14ac:dyDescent="0.2">
      <c r="D13" s="208" t="s">
        <v>220</v>
      </c>
      <c r="E13" s="208" t="s">
        <v>221</v>
      </c>
      <c r="F13" s="208" t="s">
        <v>222</v>
      </c>
      <c r="G13" s="208" t="s">
        <v>223</v>
      </c>
      <c r="H13" s="208" t="s">
        <v>144</v>
      </c>
    </row>
    <row r="15" spans="1:11" x14ac:dyDescent="0.2">
      <c r="D15" s="54" t="s">
        <v>224</v>
      </c>
      <c r="E15" s="123"/>
      <c r="F15" s="123"/>
      <c r="G15" s="123"/>
    </row>
    <row r="16" spans="1:11" x14ac:dyDescent="0.2">
      <c r="D16" s="123"/>
      <c r="E16" s="123"/>
      <c r="F16" s="123"/>
      <c r="G16" s="123"/>
    </row>
    <row r="18" spans="3:7" x14ac:dyDescent="0.2">
      <c r="D18" s="123"/>
      <c r="E18" s="123"/>
      <c r="F18" s="123"/>
      <c r="G18" s="123"/>
    </row>
    <row r="19" spans="3:7" x14ac:dyDescent="0.2">
      <c r="D19" s="123"/>
      <c r="E19" s="123"/>
      <c r="F19" s="123"/>
      <c r="G19" s="123"/>
    </row>
    <row r="25" spans="3:7" x14ac:dyDescent="0.2">
      <c r="C25" s="54" t="s">
        <v>30</v>
      </c>
    </row>
    <row r="37" spans="2:11" x14ac:dyDescent="0.2">
      <c r="B37" s="347"/>
      <c r="C37" s="347"/>
      <c r="D37" s="347"/>
      <c r="E37" s="347"/>
      <c r="F37" s="347"/>
      <c r="G37" s="347"/>
      <c r="H37" s="347"/>
      <c r="I37" s="347"/>
      <c r="J37" s="347"/>
      <c r="K37" s="347"/>
    </row>
  </sheetData>
  <mergeCells count="2">
    <mergeCell ref="B1:K1"/>
    <mergeCell ref="B37:K37"/>
  </mergeCells>
  <printOptions horizontalCentered="1"/>
  <pageMargins left="0.70866141732283472" right="0.70866141732283472" top="0.74803149606299213" bottom="0.74803149606299213" header="0.31496062992125984" footer="0.31496062992125984"/>
  <pageSetup scale="5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B9:T44"/>
  <sheetViews>
    <sheetView workbookViewId="0">
      <selection activeCell="B2" sqref="B2"/>
    </sheetView>
  </sheetViews>
  <sheetFormatPr defaultColWidth="11.42578125" defaultRowHeight="12.75" x14ac:dyDescent="0.2"/>
  <cols>
    <col min="2" max="2" width="22.7109375" customWidth="1"/>
    <col min="11" max="11" width="22.7109375" customWidth="1"/>
    <col min="13" max="13" width="11.5703125" bestFit="1" customWidth="1"/>
    <col min="20" max="20" width="12.42578125" bestFit="1" customWidth="1"/>
  </cols>
  <sheetData>
    <row r="9" spans="2:20" ht="13.5" thickBot="1" x14ac:dyDescent="0.25"/>
    <row r="10" spans="2:20" ht="57.75" customHeight="1" thickTop="1" thickBot="1" x14ac:dyDescent="0.25">
      <c r="B10" s="350" t="s">
        <v>225</v>
      </c>
      <c r="C10" s="350"/>
      <c r="D10" s="350"/>
      <c r="E10" s="350"/>
      <c r="F10" s="350"/>
      <c r="G10" s="350"/>
      <c r="H10" s="348"/>
      <c r="I10" s="351" t="s">
        <v>226</v>
      </c>
      <c r="K10" s="348" t="s">
        <v>227</v>
      </c>
      <c r="L10" s="349"/>
      <c r="M10" s="349"/>
      <c r="N10" s="349"/>
      <c r="O10" s="349"/>
      <c r="P10" s="349"/>
      <c r="Q10" s="349"/>
      <c r="R10" s="351" t="s">
        <v>228</v>
      </c>
    </row>
    <row r="11" spans="2:20" ht="130.5" customHeight="1" x14ac:dyDescent="0.2">
      <c r="B11" s="188"/>
      <c r="C11" s="195" t="s">
        <v>150</v>
      </c>
      <c r="D11" s="195" t="s">
        <v>151</v>
      </c>
      <c r="E11" s="194" t="s">
        <v>229</v>
      </c>
      <c r="F11" s="194" t="s">
        <v>53</v>
      </c>
      <c r="G11" s="194" t="s">
        <v>54</v>
      </c>
      <c r="H11" s="193" t="s">
        <v>230</v>
      </c>
      <c r="I11" s="352"/>
      <c r="K11" s="188"/>
      <c r="L11" s="195" t="s">
        <v>150</v>
      </c>
      <c r="M11" s="195" t="s">
        <v>151</v>
      </c>
      <c r="N11" s="194" t="s">
        <v>229</v>
      </c>
      <c r="O11" s="194" t="s">
        <v>53</v>
      </c>
      <c r="P11" s="194" t="s">
        <v>54</v>
      </c>
      <c r="Q11" s="193" t="s">
        <v>230</v>
      </c>
      <c r="R11" s="352"/>
    </row>
    <row r="12" spans="2:20" ht="50.1" customHeight="1" thickTop="1" thickBot="1" x14ac:dyDescent="0.25">
      <c r="B12" s="191" t="s">
        <v>150</v>
      </c>
      <c r="C12" s="184">
        <v>1</v>
      </c>
      <c r="D12" s="188"/>
      <c r="E12" s="188"/>
      <c r="F12" s="188"/>
      <c r="G12" s="188"/>
      <c r="H12" s="189"/>
      <c r="I12" s="186">
        <f>STDEV('[1]50 Years Data '!E64:E73)</f>
        <v>1.7151948383006901E-2</v>
      </c>
      <c r="K12" s="191" t="s">
        <v>150</v>
      </c>
      <c r="L12" s="184">
        <v>1</v>
      </c>
      <c r="M12" s="188"/>
      <c r="N12" s="188"/>
      <c r="O12" s="188"/>
      <c r="P12" s="188"/>
      <c r="Q12" s="188"/>
      <c r="R12" s="186">
        <f>STDEV('[1]50 Years Data '!E54:E73)</f>
        <v>1.5692956180593073E-2</v>
      </c>
    </row>
    <row r="13" spans="2:20" ht="50.1" customHeight="1" thickTop="1" thickBot="1" x14ac:dyDescent="0.25">
      <c r="B13" s="191" t="s">
        <v>151</v>
      </c>
      <c r="C13" s="184">
        <f>COVAR('[1]50 Years Data '!E64:E73,'[1]50 Years Data '!I64:I73)/STDEV('[1]50 Years Data '!I64:I73)/STDEV('[1]50 Years Data '!E64:E73)</f>
        <v>0.19166755763731139</v>
      </c>
      <c r="D13" s="184">
        <v>1</v>
      </c>
      <c r="E13" s="192"/>
      <c r="F13" s="192"/>
      <c r="G13" s="192"/>
      <c r="H13" s="189"/>
      <c r="I13" s="186">
        <f>STDEV('[1]50 Years Data '!I64:I73)</f>
        <v>5.8328404553680165E-2</v>
      </c>
      <c r="K13" s="191" t="s">
        <v>151</v>
      </c>
      <c r="L13" s="184">
        <f>COVAR('[1]50 Years Data '!E54:E73,'[1]50 Years Data '!I54:I73)/STDEV('[1]50 Years Data '!I54:I73)/STDEV('[1]50 Years Data '!E54:E73)</f>
        <v>0.10747282226261227</v>
      </c>
      <c r="M13" s="184">
        <v>1</v>
      </c>
      <c r="N13" s="190"/>
      <c r="O13" s="190"/>
      <c r="P13" s="190"/>
      <c r="Q13" s="188"/>
      <c r="R13" s="183">
        <f>STDEV('[1]50 Years Data '!I54:I73)</f>
        <v>4.8307122872587482E-2</v>
      </c>
    </row>
    <row r="14" spans="2:20" ht="50.1" customHeight="1" thickTop="1" thickBot="1" x14ac:dyDescent="0.25">
      <c r="B14" s="191" t="s">
        <v>52</v>
      </c>
      <c r="C14" s="184">
        <f>COVAR('[1]50 Years Data '!M64:M73,'[1]50 Years Data '!E64:E73)/STDEV('[1]50 Years Data '!E64:E73)/STDEV('[1]50 Years Data '!M64:M73)</f>
        <v>0.14894990551453563</v>
      </c>
      <c r="D14" s="184">
        <f>COVAR('[1]50 Years Data '!M64:M73,'[1]50 Years Data '!I64:I73)/STDEV('[1]50 Years Data '!I64:I73)/STDEV('[1]50 Years Data '!M64:M73)</f>
        <v>0.25047613799568663</v>
      </c>
      <c r="E14" s="184">
        <v>1</v>
      </c>
      <c r="F14" s="192"/>
      <c r="G14" s="192"/>
      <c r="H14" s="189"/>
      <c r="I14" s="186">
        <f>STDEV('[1]50 Years Data '!M64:M73)</f>
        <v>0.13396529401303908</v>
      </c>
      <c r="K14" s="191" t="s">
        <v>52</v>
      </c>
      <c r="L14" s="184">
        <f>COVAR('[1]50 Years Data '!M54:M73,'[1]50 Years Data '!E54:E73)/STDEV('[1]50 Years Data '!E54:E73)/STDEV('[1]50 Years Data '!M54:M73)</f>
        <v>-5.8510470162677179E-2</v>
      </c>
      <c r="M14" s="184">
        <f>COVAR('[1]50 Years Data '!M54:M73,'[1]50 Years Data '!I54:I73)/STDEV('[1]50 Years Data '!I54:I73)/STDEV('[1]50 Years Data '!M54:M73)</f>
        <v>4.8113745290826883E-2</v>
      </c>
      <c r="N14" s="184">
        <v>1</v>
      </c>
      <c r="O14" s="190"/>
      <c r="P14" s="190"/>
      <c r="Q14" s="188"/>
      <c r="R14" s="183">
        <f>STDEV('[1]50 Years Data '!M54:M73)</f>
        <v>0.15835873217739246</v>
      </c>
    </row>
    <row r="15" spans="2:20" ht="50.1" customHeight="1" thickTop="1" thickBot="1" x14ac:dyDescent="0.25">
      <c r="B15" s="191" t="s">
        <v>53</v>
      </c>
      <c r="C15" s="184">
        <f>COVAR('[1]50 Years Data '!E64:E73,'[1]50 Years Data '!Q64:Q73)/STDEV('[1]50 Years Data '!E64:E73)/STDEV('[1]50 Years Data '!Q64:Q73)</f>
        <v>0.31494337255395527</v>
      </c>
      <c r="D15" s="184">
        <f>COVAR('[1]50 Years Data '!I64:I73,'[1]50 Years Data '!Q64:Q73)/STDEV('[1]50 Years Data '!I64:I73)/STDEV('[1]50 Years Data '!Q64:Q73)</f>
        <v>0.58844383767775854</v>
      </c>
      <c r="E15" s="184">
        <f>COVAR('[1]50 Years Data '!M64:M73,'[1]50 Years Data '!Q64:Q73)/STDEV('[1]50 Years Data '!Q64:Q73)/STDEV('[1]50 Years Data '!M64:M73)</f>
        <v>0.55299569007890437</v>
      </c>
      <c r="F15" s="184">
        <v>1</v>
      </c>
      <c r="G15" s="192"/>
      <c r="H15" s="189"/>
      <c r="I15" s="186">
        <f>STDEV('[1]50 Years Data '!Q64:Q73)</f>
        <v>0.1375952231890499</v>
      </c>
      <c r="K15" s="191" t="s">
        <v>53</v>
      </c>
      <c r="L15" s="184">
        <f>COVAR('[1]50 Years Data '!E54:E73,'[1]50 Years Data '!Q54:Q73)/STDEV('[1]50 Years Data '!E54:E73)/STDEV('[1]50 Years Data '!Q54:Q73)</f>
        <v>-0.12126759421732161</v>
      </c>
      <c r="M15" s="184">
        <f>COVAR('[1]50 Years Data '!I54:I73,'[1]50 Years Data '!Q54:Q73)/STDEV('[1]50 Years Data '!I54:I73)/STDEV('[1]50 Years Data '!Q54:Q73)</f>
        <v>9.5643435578667335E-2</v>
      </c>
      <c r="N15" s="184">
        <f>COVAR('[1]50 Years Data '!M54:M73,'[1]50 Years Data '!Q54:Q73)/STDEV('[1]50 Years Data '!Q54:Q73)/STDEV('[1]50 Years Data '!M54:M73)</f>
        <v>0.48391303230027061</v>
      </c>
      <c r="O15" s="184">
        <v>1</v>
      </c>
      <c r="P15" s="190"/>
      <c r="Q15" s="188"/>
      <c r="R15" s="183">
        <f>STDEV('[1]50 Years Data '!Q54:Q73)</f>
        <v>0.15711437348961518</v>
      </c>
    </row>
    <row r="16" spans="2:20" ht="50.1" customHeight="1" x14ac:dyDescent="0.2">
      <c r="B16" s="185" t="s">
        <v>54</v>
      </c>
      <c r="C16" s="184">
        <f>COVAR('[1]50 Years Data '!E64:E73,'[1]50 Years Data '!U64:U73)/STDEV('[1]50 Years Data '!E64:E73)/STDEV('[1]50 Years Data '!U64:U73)</f>
        <v>0.16835281486436568</v>
      </c>
      <c r="D16" s="184">
        <f>COVAR('[1]50 Years Data '!I64:I73,'[1]50 Years Data '!U64:U73)/STDEV('[1]50 Years Data '!I64:I73)/STDEV('[1]50 Years Data '!U64:U73)</f>
        <v>0.53337547256884743</v>
      </c>
      <c r="E16" s="184">
        <f>COVAR('[1]50 Years Data '!M64:M73,'[1]50 Years Data '!U64:U73)/STDEV('[1]50 Years Data '!U64:U73)/STDEV('[1]50 Years Data '!M64:M73)</f>
        <v>0.30744793265568249</v>
      </c>
      <c r="F16" s="184">
        <f>COVAR('[1]50 Years Data '!Q64:Q73,'[1]50 Years Data '!U64:U73)/STDEV('[1]50 Years Data '!U64:U73)/STDEV('[1]50 Years Data '!Q64:Q73)</f>
        <v>0.71907017232515491</v>
      </c>
      <c r="G16" s="184">
        <v>1</v>
      </c>
      <c r="H16" s="189"/>
      <c r="I16" s="186">
        <f>STDEV('[1]50 Years Data '!U64:U73)</f>
        <v>0.10092510754680081</v>
      </c>
      <c r="K16" s="185" t="s">
        <v>54</v>
      </c>
      <c r="L16" s="184">
        <f>COVAR('[1]50 Years Data '!E54:E73,'[1]50 Years Data '!U54:U73)/STDEV('[1]50 Years Data '!E54:E73)/STDEV('[1]50 Years Data '!U54:U73)</f>
        <v>-5.5733325331458396E-2</v>
      </c>
      <c r="M16" s="184">
        <f>COVAR('[1]50 Years Data '!I54:I73,'[1]50 Years Data '!U54:U73)/STDEV('[1]50 Years Data '!I54:I73)/STDEV('[1]50 Years Data '!U54:U73)</f>
        <v>-1.7824341108198014E-2</v>
      </c>
      <c r="N16" s="184">
        <f>COVAR('[1]50 Years Data '!M54:M73,'[1]50 Years Data '!U54:U73)/STDEV('[1]50 Years Data '!U54:U73)/STDEV('[1]50 Years Data '!M54:M73)</f>
        <v>0.58573525455147246</v>
      </c>
      <c r="O16" s="184">
        <f>COVAR('[1]50 Years Data '!Q54:Q73,'[1]50 Years Data '!U54:U73)/STDEV('[1]50 Years Data '!U54:U73)/STDEV('[1]50 Years Data '!Q54:Q73)</f>
        <v>0.75867854483497188</v>
      </c>
      <c r="P16" s="184">
        <v>1</v>
      </c>
      <c r="Q16" s="188"/>
      <c r="R16" s="183">
        <f>STDEV('[1]50 Years Data '!U54:U73)</f>
        <v>0.14044436199360052</v>
      </c>
      <c r="T16" s="187"/>
    </row>
    <row r="17" spans="2:18" ht="50.1" customHeight="1" x14ac:dyDescent="0.2">
      <c r="B17" s="185" t="s">
        <v>55</v>
      </c>
      <c r="C17" s="184">
        <f>COVAR('[1]50 Years Data '!E64:E73,'[1]50 Years Data '!Y64:Y73)/STDEV('[1]50 Years Data '!E64:E73)/STDEV('[1]50 Years Data '!Y64:Y73)</f>
        <v>0.10614576897729724</v>
      </c>
      <c r="D17" s="184">
        <f>COVAR('[1]50 Years Data '!Y64:Y73,'[1]50 Years Data '!I64:I73)/STDEV('[1]50 Years Data '!I64:I73)/STDEV('[1]50 Years Data '!Y64:Y73)</f>
        <v>0.62311015407373715</v>
      </c>
      <c r="E17" s="184">
        <f>COVAR('[1]50 Years Data '!M64:M73,'[1]50 Years Data '!Y64:Y73)/STDEV('[1]50 Years Data '!Y64:Y73)/STDEV('[1]50 Years Data '!M64:M73)</f>
        <v>0.39094963499852659</v>
      </c>
      <c r="F17" s="184">
        <f>COVAR('[1]50 Years Data '!Q64:Q73,'[1]50 Years Data '!Y64:Y73)/STDEV('[1]50 Years Data '!Y64:Y73)/STDEV('[1]50 Years Data '!Q64:Q73)</f>
        <v>0.47326010536713659</v>
      </c>
      <c r="G17" s="184">
        <f>COVAR('[1]50 Years Data '!U64:U73,'[1]50 Years Data '!Y64:Y73)/STDEV('[1]50 Years Data '!Y64:Y73)/STDEV('[1]50 Years Data '!U64:U73)</f>
        <v>0.56377049438017268</v>
      </c>
      <c r="H17" s="184">
        <v>1</v>
      </c>
      <c r="I17" s="186">
        <f>STDEV('[1]50 Years Data '!Y64:Y73)</f>
        <v>0.12682178615854786</v>
      </c>
      <c r="K17" s="185" t="s">
        <v>55</v>
      </c>
      <c r="L17" s="184">
        <f>COVAR('[1]50 Years Data '!E54:E73,'[1]50 Years Data '!Y54:Y73)/STDEV('[1]50 Years Data '!E54:E73)/STDEV('[1]50 Years Data '!Y54:Y73)</f>
        <v>7.2633817747825265E-3</v>
      </c>
      <c r="M17" s="184">
        <f>COVAR('[1]50 Years Data '!Y54:Y73,'[1]50 Years Data '!I54:I73)/STDEV('[1]50 Years Data '!I54:I73)/STDEV('[1]50 Years Data '!Y54:Y73)</f>
        <v>0.19240627170723734</v>
      </c>
      <c r="N17" s="184">
        <f>COVAR('[1]50 Years Data '!M54:M73,'[1]50 Years Data '!Y54:Y73)/STDEV('[1]50 Years Data '!Y54:Y73)/STDEV('[1]50 Years Data '!M54:M73)</f>
        <v>0.76289894596748298</v>
      </c>
      <c r="O17" s="184">
        <f>COVAR('[1]50 Years Data '!Q54:Q73,'[1]50 Years Data '!Y54:Y73)/STDEV('[1]50 Years Data '!Y54:Y73)/STDEV('[1]50 Years Data '!Q54:Q73)</f>
        <v>0.29630515134741864</v>
      </c>
      <c r="P17" s="184">
        <f>COVAR('[1]50 Years Data '!U54:U73,'[1]50 Years Data '!Y54:Y73)/STDEV('[1]50 Years Data '!Y54:Y73)/STDEV('[1]50 Years Data '!U54:U73)</f>
        <v>0.61595964144841131</v>
      </c>
      <c r="Q17" s="184">
        <v>1</v>
      </c>
      <c r="R17" s="183">
        <f>STDEV('[1]50 Years Data '!Y54:Y73)</f>
        <v>0.20108742976890082</v>
      </c>
    </row>
    <row r="18" spans="2:18" ht="50.1" customHeight="1" thickTop="1" x14ac:dyDescent="0.2">
      <c r="J18" s="182"/>
    </row>
    <row r="19" spans="2:18" ht="15" customHeight="1" x14ac:dyDescent="0.2">
      <c r="B19" s="180" t="s">
        <v>231</v>
      </c>
      <c r="C19" s="196"/>
      <c r="D19" s="196"/>
      <c r="E19" s="196"/>
      <c r="F19" s="196"/>
      <c r="G19" s="196"/>
      <c r="H19" s="196"/>
      <c r="I19" s="196"/>
      <c r="J19" s="196"/>
      <c r="K19" s="196"/>
      <c r="L19" s="196"/>
    </row>
    <row r="20" spans="2:18" ht="15" customHeight="1" x14ac:dyDescent="0.2">
      <c r="B20" s="180" t="s">
        <v>232</v>
      </c>
      <c r="C20" s="196"/>
      <c r="D20" s="196"/>
      <c r="E20" s="196"/>
      <c r="F20" s="196"/>
      <c r="G20" s="196"/>
      <c r="H20" s="196"/>
      <c r="I20" s="196"/>
      <c r="J20" s="196"/>
      <c r="K20" s="196"/>
      <c r="L20" s="196"/>
    </row>
    <row r="21" spans="2:18" ht="15" customHeight="1" x14ac:dyDescent="0.2">
      <c r="B21" s="180" t="s">
        <v>233</v>
      </c>
      <c r="C21" s="196"/>
      <c r="D21" s="196"/>
      <c r="E21" s="196"/>
      <c r="F21" s="196"/>
      <c r="G21" s="196"/>
      <c r="H21" s="196"/>
      <c r="I21" s="196"/>
      <c r="J21" s="196"/>
      <c r="K21" s="196"/>
      <c r="L21" s="196"/>
    </row>
    <row r="22" spans="2:18" ht="15" customHeight="1" x14ac:dyDescent="0.2">
      <c r="B22" s="196"/>
      <c r="C22" s="196"/>
      <c r="D22" s="196"/>
      <c r="E22" s="196"/>
      <c r="F22" s="196"/>
      <c r="G22" s="196"/>
      <c r="H22" s="196"/>
      <c r="I22" s="196"/>
      <c r="J22" s="196"/>
      <c r="K22" s="196"/>
      <c r="L22" s="196"/>
    </row>
    <row r="23" spans="2:18" ht="50.1" customHeight="1" x14ac:dyDescent="0.2">
      <c r="B23" s="180"/>
    </row>
    <row r="24" spans="2:18" ht="50.1" customHeight="1" x14ac:dyDescent="0.2"/>
    <row r="25" spans="2:18" ht="50.1" customHeight="1" x14ac:dyDescent="0.2"/>
    <row r="26" spans="2:18" ht="50.1" customHeight="1" x14ac:dyDescent="0.2"/>
    <row r="27" spans="2:18" ht="50.1" customHeight="1" x14ac:dyDescent="0.2"/>
    <row r="28" spans="2:18" ht="50.1" customHeight="1" x14ac:dyDescent="0.2"/>
    <row r="29" spans="2:18" ht="50.1" customHeight="1" x14ac:dyDescent="0.2"/>
    <row r="30" spans="2:18" ht="50.1" customHeight="1" x14ac:dyDescent="0.2"/>
    <row r="31" spans="2:18" ht="50.1" customHeight="1" x14ac:dyDescent="0.2"/>
    <row r="32" spans="2:18" ht="50.1" customHeight="1" x14ac:dyDescent="0.2"/>
    <row r="33" customFormat="1" ht="50.1" customHeight="1" x14ac:dyDescent="0.2"/>
    <row r="34" customFormat="1" ht="50.1" customHeight="1" x14ac:dyDescent="0.2"/>
    <row r="35" customFormat="1" ht="50.1" customHeight="1" x14ac:dyDescent="0.2"/>
    <row r="36" customFormat="1" ht="50.1" customHeight="1" x14ac:dyDescent="0.2"/>
    <row r="37" customFormat="1" ht="50.1" customHeight="1" x14ac:dyDescent="0.2"/>
    <row r="38" customFormat="1" ht="50.1" customHeight="1" x14ac:dyDescent="0.2"/>
    <row r="39" customFormat="1" ht="50.1" customHeight="1" x14ac:dyDescent="0.2"/>
    <row r="40" customFormat="1" ht="50.1" customHeight="1" x14ac:dyDescent="0.2"/>
    <row r="41" customFormat="1" ht="50.1" customHeight="1" x14ac:dyDescent="0.2"/>
    <row r="42" customFormat="1" ht="50.1" customHeight="1" x14ac:dyDescent="0.2"/>
    <row r="43" customFormat="1" ht="50.1" customHeight="1" x14ac:dyDescent="0.2"/>
    <row r="44" customFormat="1" ht="50.1" customHeight="1" x14ac:dyDescent="0.2"/>
  </sheetData>
  <mergeCells count="4">
    <mergeCell ref="K10:Q10"/>
    <mergeCell ref="B10:H10"/>
    <mergeCell ref="I10:I11"/>
    <mergeCell ref="R10:R11"/>
  </mergeCells>
  <printOptions horizontalCentered="1" verticalCentered="1"/>
  <pageMargins left="0.31496062992125984" right="0.31496062992125984" top="0.35433070866141736" bottom="0.35433070866141736" header="0.31496062992125984" footer="0.31496062992125984"/>
  <pageSetup scale="53"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FF0000"/>
    <pageSetUpPr fitToPage="1"/>
  </sheetPr>
  <dimension ref="A1:AE24"/>
  <sheetViews>
    <sheetView showGridLines="0" tabSelected="1" topLeftCell="A4" zoomScaleNormal="100" zoomScaleSheetLayoutView="100" workbookViewId="0">
      <selection activeCell="R10" sqref="R10"/>
    </sheetView>
  </sheetViews>
  <sheetFormatPr defaultColWidth="11.5703125" defaultRowHeight="12" customHeight="1" x14ac:dyDescent="0.2"/>
  <cols>
    <col min="1" max="1" width="11.5703125" style="9"/>
    <col min="2" max="2" width="11.28515625" style="9" customWidth="1"/>
    <col min="3" max="4" width="11.5703125" style="9"/>
    <col min="5" max="5" width="11.5703125" style="9" customWidth="1"/>
    <col min="6" max="16384" width="11.5703125" style="9"/>
  </cols>
  <sheetData>
    <row r="1" spans="1:11" ht="12" customHeight="1" x14ac:dyDescent="0.2">
      <c r="A1" s="249" t="s">
        <v>13</v>
      </c>
      <c r="B1" s="250"/>
      <c r="C1" s="250"/>
      <c r="D1" s="250"/>
      <c r="E1" s="250"/>
      <c r="F1" s="250"/>
      <c r="G1" s="250"/>
      <c r="H1" s="250"/>
      <c r="I1" s="250"/>
      <c r="J1" s="250"/>
      <c r="K1" s="13"/>
    </row>
    <row r="2" spans="1:11" ht="12" customHeight="1" x14ac:dyDescent="0.2">
      <c r="A2" s="250"/>
      <c r="B2" s="250"/>
      <c r="C2" s="250"/>
      <c r="D2" s="250"/>
      <c r="E2" s="250"/>
      <c r="F2" s="250"/>
      <c r="G2" s="250"/>
      <c r="H2" s="250"/>
      <c r="I2" s="250"/>
      <c r="J2" s="250"/>
      <c r="K2" s="13"/>
    </row>
    <row r="4" spans="1:11" s="14" customFormat="1" ht="195" customHeight="1" x14ac:dyDescent="0.2">
      <c r="A4" s="247" t="s">
        <v>14</v>
      </c>
      <c r="B4" s="248"/>
      <c r="C4" s="248"/>
      <c r="D4" s="248"/>
      <c r="E4" s="248"/>
      <c r="F4" s="248"/>
      <c r="G4" s="248"/>
      <c r="H4" s="248"/>
      <c r="I4" s="248"/>
      <c r="J4" s="248"/>
    </row>
    <row r="5" spans="1:11" s="14" customFormat="1" ht="15" customHeight="1" x14ac:dyDescent="0.2">
      <c r="A5" s="251" t="s">
        <v>15</v>
      </c>
      <c r="B5" s="251"/>
      <c r="C5" s="251"/>
      <c r="D5" s="251"/>
      <c r="E5" s="251"/>
      <c r="F5" s="251"/>
      <c r="G5" s="251"/>
      <c r="H5" s="251"/>
      <c r="I5" s="251"/>
      <c r="J5" s="251"/>
    </row>
    <row r="6" spans="1:11" s="14" customFormat="1" ht="15" customHeight="1" x14ac:dyDescent="0.2">
      <c r="A6" s="129"/>
      <c r="B6" s="255" t="s">
        <v>16</v>
      </c>
      <c r="C6" s="255"/>
      <c r="D6" s="255"/>
      <c r="E6" s="255"/>
      <c r="F6" s="255"/>
      <c r="G6" s="255"/>
      <c r="H6" s="255"/>
      <c r="I6" s="255"/>
      <c r="J6" s="130"/>
    </row>
    <row r="7" spans="1:11" s="14" customFormat="1" ht="15" customHeight="1" x14ac:dyDescent="0.2">
      <c r="A7" s="129"/>
      <c r="B7" s="130"/>
      <c r="C7" s="252" t="s">
        <v>17</v>
      </c>
      <c r="D7" s="252"/>
      <c r="E7" s="252"/>
      <c r="F7" s="252"/>
      <c r="G7" s="252"/>
      <c r="H7" s="252"/>
      <c r="I7" s="252"/>
      <c r="J7" s="252"/>
    </row>
    <row r="8" spans="1:11" s="14" customFormat="1" ht="15" customHeight="1" x14ac:dyDescent="0.25">
      <c r="A8" s="129"/>
      <c r="B8" s="256" t="s">
        <v>18</v>
      </c>
      <c r="C8" s="256"/>
      <c r="D8" s="256"/>
      <c r="E8" s="256"/>
      <c r="F8" s="256"/>
      <c r="G8" s="256"/>
      <c r="H8" s="256"/>
      <c r="I8" s="256"/>
      <c r="J8" s="131"/>
    </row>
    <row r="9" spans="1:11" s="14" customFormat="1" ht="15.6" customHeight="1" x14ac:dyDescent="0.2">
      <c r="A9" s="129"/>
      <c r="B9" s="129"/>
      <c r="C9" s="252" t="s">
        <v>19</v>
      </c>
      <c r="D9" s="252"/>
      <c r="E9" s="252"/>
      <c r="F9" s="252"/>
      <c r="G9" s="252"/>
      <c r="H9" s="252"/>
      <c r="I9" s="252"/>
      <c r="J9" s="252"/>
    </row>
    <row r="10" spans="1:11" s="14" customFormat="1" ht="15" customHeight="1" x14ac:dyDescent="0.2">
      <c r="A10" s="129"/>
      <c r="B10" s="129"/>
      <c r="C10" s="252" t="s">
        <v>20</v>
      </c>
      <c r="D10" s="252"/>
      <c r="E10" s="252"/>
      <c r="F10" s="252"/>
      <c r="G10" s="252"/>
      <c r="H10" s="252"/>
      <c r="I10" s="252"/>
      <c r="J10" s="252"/>
    </row>
    <row r="11" spans="1:11" s="14" customFormat="1" ht="15.6" customHeight="1" x14ac:dyDescent="0.2">
      <c r="A11" s="129"/>
      <c r="B11" s="129"/>
      <c r="C11" s="252" t="s">
        <v>21</v>
      </c>
      <c r="D11" s="252"/>
      <c r="E11" s="252"/>
      <c r="F11" s="252"/>
      <c r="G11" s="252"/>
      <c r="H11" s="252"/>
      <c r="I11" s="252"/>
      <c r="J11" s="252"/>
    </row>
    <row r="12" spans="1:11" s="14" customFormat="1" ht="15.6" customHeight="1" x14ac:dyDescent="0.2">
      <c r="A12" s="129"/>
      <c r="B12" s="129"/>
      <c r="C12" s="253" t="s">
        <v>22</v>
      </c>
      <c r="D12" s="253"/>
      <c r="E12" s="253"/>
      <c r="F12" s="253"/>
      <c r="G12" s="253"/>
      <c r="H12" s="253"/>
      <c r="I12" s="253"/>
      <c r="J12" s="253"/>
    </row>
    <row r="13" spans="1:11" s="14" customFormat="1" ht="15.6" customHeight="1" x14ac:dyDescent="0.2">
      <c r="A13" s="129"/>
      <c r="B13" s="129"/>
      <c r="C13" s="252" t="s">
        <v>23</v>
      </c>
      <c r="D13" s="252"/>
      <c r="E13" s="252"/>
      <c r="F13" s="252"/>
      <c r="G13" s="252"/>
      <c r="H13" s="252"/>
      <c r="I13" s="252"/>
      <c r="J13" s="252"/>
    </row>
    <row r="14" spans="1:11" s="14" customFormat="1" ht="15.6" customHeight="1" x14ac:dyDescent="0.2">
      <c r="A14" s="129"/>
      <c r="B14" s="129"/>
      <c r="C14" s="252" t="s">
        <v>24</v>
      </c>
      <c r="D14" s="252"/>
      <c r="E14" s="252"/>
      <c r="F14" s="252"/>
      <c r="G14" s="252"/>
      <c r="H14" s="252"/>
      <c r="I14" s="252"/>
      <c r="J14" s="252"/>
    </row>
    <row r="15" spans="1:11" s="14" customFormat="1" ht="15.6" customHeight="1" x14ac:dyDescent="0.2">
      <c r="A15" s="129"/>
      <c r="B15" s="129"/>
      <c r="C15" s="252" t="s">
        <v>25</v>
      </c>
      <c r="D15" s="252"/>
      <c r="E15" s="252"/>
      <c r="F15" s="252"/>
      <c r="G15" s="252"/>
      <c r="H15" s="252"/>
      <c r="I15" s="252"/>
      <c r="J15" s="252"/>
    </row>
    <row r="16" spans="1:11" s="14" customFormat="1" ht="15" customHeight="1" x14ac:dyDescent="0.2">
      <c r="A16" s="129"/>
      <c r="B16" s="252" t="s">
        <v>26</v>
      </c>
      <c r="C16" s="252"/>
      <c r="D16" s="252"/>
      <c r="E16" s="252"/>
      <c r="F16" s="252"/>
      <c r="G16" s="252"/>
      <c r="H16" s="252"/>
      <c r="I16" s="252"/>
      <c r="J16" s="252"/>
    </row>
    <row r="17" spans="1:31" s="14" customFormat="1" ht="15" customHeight="1" x14ac:dyDescent="0.2">
      <c r="A17" s="129"/>
      <c r="B17" s="253" t="s">
        <v>27</v>
      </c>
      <c r="C17" s="253"/>
      <c r="D17" s="253"/>
      <c r="E17" s="253"/>
      <c r="F17" s="253"/>
      <c r="G17" s="253"/>
      <c r="H17" s="253"/>
      <c r="I17" s="253"/>
      <c r="J17" s="253"/>
    </row>
    <row r="18" spans="1:31" ht="15" customHeight="1" x14ac:dyDescent="0.2">
      <c r="A18" s="254" t="s">
        <v>28</v>
      </c>
      <c r="B18" s="254"/>
      <c r="C18" s="254"/>
      <c r="D18" s="254"/>
      <c r="E18" s="254"/>
      <c r="F18" s="254"/>
      <c r="G18" s="254"/>
      <c r="H18" s="254"/>
      <c r="I18" s="254"/>
      <c r="J18" s="254"/>
    </row>
    <row r="19" spans="1:31" ht="172.5" customHeight="1" x14ac:dyDescent="0.2">
      <c r="A19" s="247" t="s">
        <v>29</v>
      </c>
      <c r="B19" s="248"/>
      <c r="C19" s="248"/>
      <c r="D19" s="248"/>
      <c r="E19" s="248"/>
      <c r="F19" s="248"/>
      <c r="G19" s="248"/>
      <c r="H19" s="248"/>
      <c r="I19" s="248"/>
      <c r="J19" s="248"/>
      <c r="N19" s="9" t="s">
        <v>30</v>
      </c>
    </row>
    <row r="20" spans="1:31" ht="15" customHeight="1" x14ac:dyDescent="0.2">
      <c r="A20" s="257" t="s">
        <v>31</v>
      </c>
      <c r="B20" s="254"/>
      <c r="C20" s="254"/>
      <c r="D20" s="254"/>
      <c r="E20" s="254"/>
      <c r="F20" s="254"/>
      <c r="G20" s="254"/>
      <c r="H20" s="254"/>
      <c r="I20" s="254"/>
      <c r="J20" s="254"/>
      <c r="N20" s="9" t="s">
        <v>30</v>
      </c>
    </row>
    <row r="21" spans="1:31" ht="90" customHeight="1" x14ac:dyDescent="0.2">
      <c r="A21" s="247" t="s">
        <v>32</v>
      </c>
      <c r="B21" s="248"/>
      <c r="C21" s="248"/>
      <c r="D21" s="248"/>
      <c r="E21" s="248"/>
      <c r="F21" s="248"/>
      <c r="G21" s="248"/>
      <c r="H21" s="248"/>
      <c r="I21" s="248"/>
      <c r="J21" s="248"/>
      <c r="N21" s="9" t="s">
        <v>30</v>
      </c>
    </row>
    <row r="22" spans="1:31" ht="15" customHeight="1" x14ac:dyDescent="0.2">
      <c r="A22" s="254" t="s">
        <v>33</v>
      </c>
      <c r="B22" s="254"/>
      <c r="C22" s="254"/>
      <c r="D22" s="254"/>
      <c r="E22" s="254"/>
      <c r="F22" s="254"/>
      <c r="G22" s="254"/>
      <c r="H22" s="254"/>
      <c r="I22" s="254"/>
      <c r="J22" s="254"/>
    </row>
    <row r="23" spans="1:31" ht="45" customHeight="1" x14ac:dyDescent="0.2">
      <c r="A23" s="248" t="s">
        <v>237</v>
      </c>
      <c r="B23" s="248"/>
      <c r="C23" s="248"/>
      <c r="D23" s="248"/>
      <c r="E23" s="248"/>
      <c r="F23" s="248"/>
      <c r="G23" s="248"/>
      <c r="H23" s="248"/>
      <c r="I23" s="248"/>
      <c r="J23" s="248"/>
    </row>
    <row r="24" spans="1:31" ht="12" customHeight="1" x14ac:dyDescent="0.3">
      <c r="M24" s="258"/>
      <c r="N24" s="258"/>
      <c r="O24" s="258"/>
      <c r="P24" s="258"/>
      <c r="Q24" s="258"/>
      <c r="R24" s="258"/>
      <c r="S24" s="258"/>
      <c r="T24" s="258"/>
      <c r="U24" s="258"/>
      <c r="V24" s="258"/>
      <c r="W24" s="258"/>
      <c r="X24" s="258"/>
      <c r="Y24" s="258"/>
      <c r="Z24" s="258"/>
      <c r="AA24" s="258"/>
      <c r="AB24" s="258"/>
      <c r="AC24" s="258"/>
      <c r="AD24" s="258"/>
      <c r="AE24" s="258"/>
    </row>
  </sheetData>
  <mergeCells count="22">
    <mergeCell ref="A20:J20"/>
    <mergeCell ref="A21:J21"/>
    <mergeCell ref="M24:AE24"/>
    <mergeCell ref="C15:J15"/>
    <mergeCell ref="A22:J22"/>
    <mergeCell ref="A23:J23"/>
    <mergeCell ref="A4:J4"/>
    <mergeCell ref="A19:J19"/>
    <mergeCell ref="A1:J2"/>
    <mergeCell ref="A5:J5"/>
    <mergeCell ref="B16:J16"/>
    <mergeCell ref="C9:J9"/>
    <mergeCell ref="C10:J10"/>
    <mergeCell ref="C11:J11"/>
    <mergeCell ref="C12:J12"/>
    <mergeCell ref="C14:J14"/>
    <mergeCell ref="A18:J18"/>
    <mergeCell ref="B6:I6"/>
    <mergeCell ref="B8:I8"/>
    <mergeCell ref="B17:J17"/>
    <mergeCell ref="C7:J7"/>
    <mergeCell ref="C13:J13"/>
  </mergeCells>
  <hyperlinks>
    <hyperlink ref="B6:J6" location="Introduction!A1" display="• Calculating the 2017 Projection Assumption Guidelines" xr:uid="{00000000-0004-0000-0100-000000000000}"/>
    <hyperlink ref="C9:J9" location="Inflation!A1" display="• Inflation" xr:uid="{00000000-0004-0000-0100-000001000000}"/>
    <hyperlink ref="C10:J10" location="'Short-Term'!A1" display="• Short-Term Assets" xr:uid="{00000000-0004-0000-0100-000002000000}"/>
    <hyperlink ref="C11:J11" location="'Fixed Income'!A1" display="• Fixed Income " xr:uid="{00000000-0004-0000-0100-000003000000}"/>
    <hyperlink ref="C12:J12" location="'Canadian Equities'!A1" display="• Canadian Equities" xr:uid="{00000000-0004-0000-0100-000004000000}"/>
    <hyperlink ref="C14:J14" location="'Foreign Equities (Developed)'!A1" display="• Foreign Equities (Developed-Markets)" xr:uid="{00000000-0004-0000-0100-000005000000}"/>
    <hyperlink ref="C15:J15" location="'Foreign Equities (Emerging)'!A1" display="• Foreign Equities (Emerging-Markets)" xr:uid="{00000000-0004-0000-0100-000006000000}"/>
    <hyperlink ref="B16:J16" location="'Historical Rates'!A1" display="• Historical Rates" xr:uid="{00000000-0004-0000-0100-000007000000}"/>
    <hyperlink ref="B6:I6" location="'Summary Rates'!A1" display="• Calculating the 2018 Projection Assumption Guidelines" xr:uid="{00000000-0004-0000-0100-000008000000}"/>
    <hyperlink ref="B17:J17" location="'FP Canada IPF Survey'!A1" display="• FP Canada IPF Survey" xr:uid="{00000000-0004-0000-0100-00000B000000}"/>
    <hyperlink ref="C7:J7" location="'Summary Rates'!A1" display="Summary Rates" xr:uid="{00000000-0004-0000-0100-00000C000000}"/>
    <hyperlink ref="C13:J13" location="'Canadian Equities'!A1" display="• Canadian Equities" xr:uid="{D27459B2-11A0-403B-AB2A-2666AEC849A6}"/>
  </hyperlinks>
  <pageMargins left="0.7" right="0.7" top="0.75" bottom="0.75" header="0.3" footer="0.3"/>
  <pageSetup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0"/>
  </sheetPr>
  <dimension ref="B3:E30"/>
  <sheetViews>
    <sheetView topLeftCell="A88" zoomScaleNormal="100" zoomScaleSheetLayoutView="100" workbookViewId="0">
      <selection activeCell="B33" sqref="B33"/>
    </sheetView>
  </sheetViews>
  <sheetFormatPr defaultColWidth="9.140625" defaultRowHeight="12.75" x14ac:dyDescent="0.2"/>
  <cols>
    <col min="1" max="1" width="4.5703125" customWidth="1"/>
    <col min="2" max="2" width="53" customWidth="1"/>
  </cols>
  <sheetData>
    <row r="3" spans="2:5" ht="61.5" customHeight="1" x14ac:dyDescent="0.2">
      <c r="B3" s="1" t="s">
        <v>0</v>
      </c>
    </row>
    <row r="4" spans="2:5" ht="61.5" customHeight="1" x14ac:dyDescent="0.2">
      <c r="B4" s="1"/>
    </row>
    <row r="7" spans="2:5" ht="140.25" customHeight="1" x14ac:dyDescent="0.2">
      <c r="B7" s="261" t="s">
        <v>34</v>
      </c>
      <c r="C7" s="262"/>
      <c r="D7" s="262"/>
      <c r="E7" s="262"/>
    </row>
    <row r="8" spans="2:5" ht="14.25" x14ac:dyDescent="0.2">
      <c r="B8" s="2"/>
      <c r="C8" s="179"/>
      <c r="D8" s="179"/>
      <c r="E8" s="180"/>
    </row>
    <row r="9" spans="2:5" ht="14.25" x14ac:dyDescent="0.2">
      <c r="B9" s="2"/>
      <c r="C9" s="179"/>
      <c r="D9" s="179"/>
      <c r="E9" s="180"/>
    </row>
    <row r="10" spans="2:5" ht="14.25" x14ac:dyDescent="0.2">
      <c r="B10" s="2"/>
      <c r="C10" s="179"/>
      <c r="D10" s="179"/>
      <c r="E10" s="180"/>
    </row>
    <row r="11" spans="2:5" ht="14.25" x14ac:dyDescent="0.2">
      <c r="B11" s="2"/>
      <c r="C11" s="179"/>
      <c r="D11" s="179"/>
      <c r="E11" s="180"/>
    </row>
    <row r="12" spans="2:5" ht="23.25" x14ac:dyDescent="0.2">
      <c r="B12" s="3"/>
      <c r="C12" s="179"/>
      <c r="D12" s="179"/>
      <c r="E12" s="180"/>
    </row>
    <row r="13" spans="2:5" ht="23.25" customHeight="1" x14ac:dyDescent="0.2">
      <c r="B13" s="244" t="s">
        <v>2</v>
      </c>
      <c r="C13" s="244"/>
      <c r="D13" s="244"/>
      <c r="E13" s="244"/>
    </row>
    <row r="14" spans="2:5" ht="25.5" customHeight="1" x14ac:dyDescent="0.2">
      <c r="B14" s="244" t="s">
        <v>35</v>
      </c>
      <c r="C14" s="244"/>
      <c r="D14" s="244"/>
      <c r="E14" s="244"/>
    </row>
    <row r="15" spans="2:5" x14ac:dyDescent="0.2">
      <c r="B15" s="181"/>
      <c r="C15" s="179"/>
      <c r="D15" s="179"/>
      <c r="E15" s="180"/>
    </row>
    <row r="16" spans="2:5" x14ac:dyDescent="0.2">
      <c r="B16" s="181"/>
      <c r="C16" s="179"/>
      <c r="D16" s="179"/>
      <c r="E16" s="180"/>
    </row>
    <row r="17" spans="2:5" x14ac:dyDescent="0.2">
      <c r="B17" s="181"/>
      <c r="C17" s="179"/>
      <c r="D17" s="179"/>
      <c r="E17" s="180"/>
    </row>
    <row r="18" spans="2:5" x14ac:dyDescent="0.2">
      <c r="B18" s="181"/>
      <c r="C18" s="179"/>
      <c r="D18" s="179"/>
      <c r="E18" s="180"/>
    </row>
    <row r="19" spans="2:5" x14ac:dyDescent="0.2">
      <c r="B19" s="181"/>
      <c r="C19" s="179"/>
      <c r="D19" s="179"/>
      <c r="E19" s="180"/>
    </row>
    <row r="20" spans="2:5" x14ac:dyDescent="0.2">
      <c r="B20" s="181"/>
      <c r="C20" s="179"/>
      <c r="D20" s="179"/>
      <c r="E20" s="180"/>
    </row>
    <row r="21" spans="2:5" ht="18" x14ac:dyDescent="0.2">
      <c r="B21" s="4"/>
      <c r="C21" s="179"/>
      <c r="D21" s="179"/>
      <c r="E21" s="180"/>
    </row>
    <row r="22" spans="2:5" ht="20.25" x14ac:dyDescent="0.2">
      <c r="B22" s="259"/>
      <c r="C22" s="259"/>
      <c r="D22" s="259"/>
      <c r="E22" s="259"/>
    </row>
    <row r="23" spans="2:5" ht="20.25" x14ac:dyDescent="0.2">
      <c r="B23" s="259"/>
      <c r="C23" s="259"/>
      <c r="D23" s="259"/>
      <c r="E23" s="259"/>
    </row>
    <row r="24" spans="2:5" ht="20.25" x14ac:dyDescent="0.2">
      <c r="B24" s="259"/>
      <c r="C24" s="259"/>
      <c r="D24" s="259"/>
      <c r="E24" s="259"/>
    </row>
    <row r="25" spans="2:5" ht="20.25" x14ac:dyDescent="0.2">
      <c r="B25" s="259"/>
      <c r="C25" s="259"/>
      <c r="D25" s="259"/>
      <c r="E25" s="259"/>
    </row>
    <row r="26" spans="2:5" x14ac:dyDescent="0.2">
      <c r="B26" s="5"/>
      <c r="C26" s="179"/>
      <c r="D26" s="179"/>
      <c r="E26" s="180"/>
    </row>
    <row r="27" spans="2:5" x14ac:dyDescent="0.2">
      <c r="B27" s="5"/>
      <c r="C27" s="179"/>
      <c r="D27" s="179"/>
      <c r="E27" s="180"/>
    </row>
    <row r="28" spans="2:5" x14ac:dyDescent="0.2">
      <c r="B28" s="5"/>
      <c r="C28" s="179"/>
      <c r="D28" s="179"/>
      <c r="E28" s="180"/>
    </row>
    <row r="29" spans="2:5" x14ac:dyDescent="0.2">
      <c r="B29" s="260" t="s">
        <v>11</v>
      </c>
      <c r="C29" s="260"/>
      <c r="D29" s="260"/>
      <c r="E29" s="260"/>
    </row>
    <row r="30" spans="2:5" x14ac:dyDescent="0.2">
      <c r="B30" s="260" t="s">
        <v>12</v>
      </c>
      <c r="C30" s="260"/>
      <c r="D30" s="260"/>
      <c r="E30" s="260"/>
    </row>
  </sheetData>
  <mergeCells count="9">
    <mergeCell ref="B25:E25"/>
    <mergeCell ref="B29:E29"/>
    <mergeCell ref="B30:E30"/>
    <mergeCell ref="B7:E7"/>
    <mergeCell ref="B13:E13"/>
    <mergeCell ref="B14:E14"/>
    <mergeCell ref="B22:E22"/>
    <mergeCell ref="B23:E23"/>
    <mergeCell ref="B24:E24"/>
  </mergeCells>
  <pageMargins left="0.7" right="0.7" top="0.75" bottom="0.75" header="0.3" footer="0.3"/>
  <pageSetup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rgb="FFFF0000"/>
    <pageSetUpPr fitToPage="1"/>
  </sheetPr>
  <dimension ref="B1:P48"/>
  <sheetViews>
    <sheetView showGridLines="0" topLeftCell="A7" zoomScaleNormal="100" zoomScaleSheetLayoutView="100" workbookViewId="0">
      <selection activeCell="F26" sqref="F26"/>
    </sheetView>
  </sheetViews>
  <sheetFormatPr defaultColWidth="11.5703125" defaultRowHeight="12.75" x14ac:dyDescent="0.2"/>
  <cols>
    <col min="1" max="1" width="1.7109375" style="9" customWidth="1"/>
    <col min="2" max="2" width="32" style="9" bestFit="1" customWidth="1"/>
    <col min="3" max="3" width="10.85546875" style="28" customWidth="1"/>
    <col min="4" max="5" width="12.7109375" style="9" customWidth="1"/>
    <col min="6" max="7" width="10.5703125" style="9" customWidth="1"/>
    <col min="8" max="8" width="11.5703125" style="9" customWidth="1"/>
    <col min="9" max="10" width="14.7109375" style="9" customWidth="1"/>
    <col min="11" max="11" width="1.7109375" style="9" customWidth="1"/>
    <col min="12" max="12" width="11.5703125" style="9" customWidth="1"/>
    <col min="13" max="13" width="1.7109375" style="9" customWidth="1"/>
    <col min="14" max="14" width="11.5703125" style="9" customWidth="1"/>
    <col min="15" max="15" width="1.7109375" style="9" customWidth="1"/>
    <col min="16" max="16384" width="11.5703125" style="9"/>
  </cols>
  <sheetData>
    <row r="1" spans="2:12" ht="18.75" x14ac:dyDescent="0.2">
      <c r="B1" s="250" t="s">
        <v>36</v>
      </c>
      <c r="C1" s="250"/>
      <c r="D1" s="250"/>
      <c r="E1" s="250"/>
      <c r="F1" s="250"/>
      <c r="G1" s="250"/>
      <c r="H1" s="250"/>
      <c r="I1" s="250"/>
      <c r="J1" s="250"/>
    </row>
    <row r="2" spans="2:12" ht="15.75" x14ac:dyDescent="0.25">
      <c r="B2" s="15"/>
      <c r="C2" s="15"/>
      <c r="D2" s="15"/>
      <c r="E2" s="15"/>
      <c r="F2" s="15"/>
      <c r="G2" s="15"/>
      <c r="H2" s="15"/>
      <c r="I2" s="15"/>
      <c r="J2" s="15"/>
    </row>
    <row r="3" spans="2:12" ht="39.6" customHeight="1" x14ac:dyDescent="0.25">
      <c r="B3" s="16"/>
      <c r="C3" s="271" t="s">
        <v>37</v>
      </c>
      <c r="D3" s="272"/>
      <c r="E3" s="272"/>
      <c r="F3" s="272"/>
      <c r="G3" s="273"/>
      <c r="H3" s="268" t="s">
        <v>38</v>
      </c>
      <c r="I3" s="268" t="s">
        <v>39</v>
      </c>
      <c r="J3" s="268" t="s">
        <v>40</v>
      </c>
      <c r="K3" s="17"/>
      <c r="L3" s="17"/>
    </row>
    <row r="4" spans="2:12" ht="18.75" customHeight="1" x14ac:dyDescent="0.25">
      <c r="B4" s="16"/>
      <c r="C4" s="18" t="s">
        <v>41</v>
      </c>
      <c r="D4" s="18" t="s">
        <v>42</v>
      </c>
      <c r="E4" s="18" t="s">
        <v>43</v>
      </c>
      <c r="F4" s="18" t="s">
        <v>44</v>
      </c>
      <c r="G4" s="173" t="s">
        <v>45</v>
      </c>
      <c r="H4" s="269"/>
      <c r="I4" s="269"/>
      <c r="J4" s="269"/>
    </row>
    <row r="5" spans="2:12" ht="18" customHeight="1" x14ac:dyDescent="0.25">
      <c r="B5" s="19" t="s">
        <v>46</v>
      </c>
      <c r="C5" s="132">
        <f>[1]Inflation!E8</f>
        <v>0.02</v>
      </c>
      <c r="D5" s="132">
        <f>[1]Inflation!F7</f>
        <v>2.2700000000000001E-2</v>
      </c>
      <c r="E5" s="132">
        <f>[1]Inflation!F5</f>
        <v>0.02</v>
      </c>
      <c r="F5" s="132">
        <f>[1]Inflation!F6</f>
        <v>2.1000000000000001E-2</v>
      </c>
      <c r="G5" s="132" t="s">
        <v>47</v>
      </c>
      <c r="H5" s="20">
        <f>AVERAGE(C5:F5)</f>
        <v>2.0925000000000003E-2</v>
      </c>
      <c r="I5" s="20">
        <v>0</v>
      </c>
      <c r="J5" s="199">
        <f>ROUND((H5+I5)*10,2)/10</f>
        <v>2.0999999999999998E-2</v>
      </c>
    </row>
    <row r="6" spans="2:12" ht="13.15" customHeight="1" x14ac:dyDescent="0.25">
      <c r="B6" s="16"/>
      <c r="C6" s="21"/>
      <c r="D6" s="22"/>
      <c r="E6" s="22"/>
      <c r="F6" s="22"/>
      <c r="G6" s="22"/>
      <c r="H6" s="22"/>
      <c r="I6" s="22"/>
      <c r="J6" s="23"/>
    </row>
    <row r="7" spans="2:12" ht="39.6" customHeight="1" x14ac:dyDescent="0.25">
      <c r="B7" s="16"/>
      <c r="C7" s="270" t="s">
        <v>37</v>
      </c>
      <c r="D7" s="270"/>
      <c r="E7" s="270"/>
      <c r="F7" s="270"/>
      <c r="G7" s="172"/>
      <c r="H7" s="268" t="s">
        <v>38</v>
      </c>
      <c r="I7" s="268" t="s">
        <v>48</v>
      </c>
      <c r="J7" s="268" t="s">
        <v>40</v>
      </c>
    </row>
    <row r="8" spans="2:12" ht="18" customHeight="1" x14ac:dyDescent="0.25">
      <c r="B8" s="16"/>
      <c r="C8" s="18" t="s">
        <v>49</v>
      </c>
      <c r="D8" s="18" t="s">
        <v>42</v>
      </c>
      <c r="E8" s="18" t="s">
        <v>43</v>
      </c>
      <c r="F8" s="18" t="s">
        <v>44</v>
      </c>
      <c r="G8" s="173" t="s">
        <v>45</v>
      </c>
      <c r="H8" s="269"/>
      <c r="I8" s="269"/>
      <c r="J8" s="269"/>
    </row>
    <row r="9" spans="2:12" ht="18" customHeight="1" x14ac:dyDescent="0.2">
      <c r="B9" s="24" t="s">
        <v>50</v>
      </c>
      <c r="C9" s="25"/>
      <c r="D9" s="132">
        <f>'[1]Short-Term'!F7</f>
        <v>2.8400000000000002E-2</v>
      </c>
      <c r="E9" s="132">
        <f>'[1]Short-Term'!F5</f>
        <v>2.3E-2</v>
      </c>
      <c r="F9" s="132">
        <f>'[1]Short-Term'!F6</f>
        <v>2.0400000000000001E-2</v>
      </c>
      <c r="G9" s="132"/>
      <c r="H9" s="26">
        <f>AVERAGE(D9:G9)</f>
        <v>2.3933333333333334E-2</v>
      </c>
      <c r="I9" s="27">
        <v>0</v>
      </c>
      <c r="J9" s="200">
        <f t="shared" ref="J9:J14" si="0">ROUND((H9+I9)*10,2)/10</f>
        <v>2.4E-2</v>
      </c>
    </row>
    <row r="10" spans="2:12" ht="18" customHeight="1" x14ac:dyDescent="0.2">
      <c r="B10" s="24" t="s">
        <v>51</v>
      </c>
      <c r="C10" s="25"/>
      <c r="D10" s="132">
        <f>'[1]Fixed Income'!F7</f>
        <v>3.9399999999999998E-2</v>
      </c>
      <c r="E10" s="132">
        <f>'[1]Fixed Income'!F5</f>
        <v>2.5500000000000002E-2</v>
      </c>
      <c r="F10" s="132">
        <f>'[1]Fixed Income'!F6</f>
        <v>3.5400000000000001E-2</v>
      </c>
      <c r="G10" s="132">
        <f>'[1]Fixed Income'!F8</f>
        <v>3.5702399999999912E-2</v>
      </c>
      <c r="H10" s="26">
        <f>(D10+E10+F10+2*G10)/5</f>
        <v>3.4340959999999962E-2</v>
      </c>
      <c r="I10" s="26">
        <v>0</v>
      </c>
      <c r="J10" s="200">
        <f>ROUND((H10+I10)*10,2)/10</f>
        <v>3.4000000000000002E-2</v>
      </c>
    </row>
    <row r="11" spans="2:12" ht="18" customHeight="1" x14ac:dyDescent="0.2">
      <c r="B11" s="24" t="s">
        <v>52</v>
      </c>
      <c r="C11" s="132">
        <f>'[1]Canadian Domestic Equities'!F8</f>
        <v>8.7020686764861077E-2</v>
      </c>
      <c r="D11" s="132">
        <f>'[1]Canadian Domestic Equities'!F7</f>
        <v>7.3400000000000007E-2</v>
      </c>
      <c r="E11" s="132">
        <f>'[1]Canadian Domestic Equities'!F5</f>
        <v>6.7000000000000004E-2</v>
      </c>
      <c r="F11" s="132">
        <f>'[1]Canadian Domestic Equities'!F6</f>
        <v>6.1199999999999991E-2</v>
      </c>
      <c r="G11" s="132">
        <f>'[1]Canadian Domestic Equities'!F9</f>
        <v>6.5821899999999989E-2</v>
      </c>
      <c r="H11" s="26">
        <f>AVERAGE(C11:G11)</f>
        <v>7.0888517352972219E-2</v>
      </c>
      <c r="I11" s="26">
        <v>-5.0000000000000001E-3</v>
      </c>
      <c r="J11" s="200">
        <f t="shared" si="0"/>
        <v>6.6000000000000003E-2</v>
      </c>
    </row>
    <row r="12" spans="2:12" ht="18" customHeight="1" x14ac:dyDescent="0.2">
      <c r="B12" s="24" t="s">
        <v>53</v>
      </c>
      <c r="C12" s="132">
        <f>'[1]US Equities'!F8</f>
        <v>0.1156279811057932</v>
      </c>
      <c r="D12" s="132">
        <f>'[1]US Equities'!F7</f>
        <v>6.6000000000000003E-2</v>
      </c>
      <c r="E12" s="132">
        <f>'[1]US Equities'!F5</f>
        <v>6.7000000000000004E-2</v>
      </c>
      <c r="F12" s="132">
        <f>'[1]US Equities'!F6</f>
        <v>6.1199999999999991E-2</v>
      </c>
      <c r="G12" s="132">
        <f>'[1]US Equities'!F9</f>
        <v>4.7137599999999891E-2</v>
      </c>
      <c r="H12" s="26">
        <f>AVERAGE(C12:G12)</f>
        <v>7.1393116221158612E-2</v>
      </c>
      <c r="I12" s="26">
        <v>-5.0000000000000001E-3</v>
      </c>
      <c r="J12" s="200">
        <f t="shared" si="0"/>
        <v>6.6000000000000003E-2</v>
      </c>
    </row>
    <row r="13" spans="2:12" ht="30" x14ac:dyDescent="0.2">
      <c r="B13" s="232" t="s">
        <v>54</v>
      </c>
      <c r="C13" s="132">
        <f>'[1]Foreign Equities (Developed)'!F8</f>
        <v>8.7190665916567767E-2</v>
      </c>
      <c r="D13" s="132">
        <f>'[1]Foreign Equities (Developed)'!F7</f>
        <v>7.3999999999999996E-2</v>
      </c>
      <c r="E13" s="132">
        <f>'[1]Foreign Equities (Developed)'!F5</f>
        <v>6.7000000000000004E-2</v>
      </c>
      <c r="F13" s="132">
        <f>'[1]Foreign Equities (Developed)'!F6</f>
        <v>6.1199999999999991E-2</v>
      </c>
      <c r="G13" s="132">
        <f>'[1]Foreign Equities (Developed)'!F9</f>
        <v>8.0626399999999876E-2</v>
      </c>
      <c r="H13" s="26">
        <f>AVERAGE(C13:G13)</f>
        <v>7.4003413183313521E-2</v>
      </c>
      <c r="I13" s="26">
        <v>-5.0000000000000001E-3</v>
      </c>
      <c r="J13" s="200">
        <f t="shared" si="0"/>
        <v>6.8999999999999992E-2</v>
      </c>
    </row>
    <row r="14" spans="2:12" ht="18" customHeight="1" x14ac:dyDescent="0.2">
      <c r="B14" s="24" t="s">
        <v>55</v>
      </c>
      <c r="C14" s="132">
        <f>'[1]Foreign Equities (Emerging)'!F8</f>
        <v>9.1637089325459664E-2</v>
      </c>
      <c r="D14" s="132">
        <f>'[1]Foreign Equities (Emerging)'!F7</f>
        <v>8.3299999999999999E-2</v>
      </c>
      <c r="E14" s="132">
        <f>'[1]Foreign Equities (Emerging)'!F5</f>
        <v>7.5999999999999998E-2</v>
      </c>
      <c r="F14" s="132">
        <f>'[1]Foreign Equities (Emerging)'!F6</f>
        <v>7.0199999999999985E-2</v>
      </c>
      <c r="G14" s="132">
        <f>'[1]Foreign Equities (Emerging)'!F9</f>
        <v>0.1061513999999999</v>
      </c>
      <c r="H14" s="26">
        <f>AVERAGE(C14:G14)</f>
        <v>8.5457697865091914E-2</v>
      </c>
      <c r="I14" s="26">
        <v>-5.0000000000000001E-3</v>
      </c>
      <c r="J14" s="200">
        <f t="shared" si="0"/>
        <v>0.08</v>
      </c>
    </row>
    <row r="15" spans="2:12" ht="16.5" customHeight="1" x14ac:dyDescent="0.2">
      <c r="B15" s="265" t="s">
        <v>56</v>
      </c>
      <c r="C15" s="266"/>
      <c r="D15" s="266"/>
      <c r="E15" s="266"/>
      <c r="F15" s="266"/>
      <c r="G15" s="266"/>
      <c r="H15" s="266"/>
      <c r="I15" s="267"/>
      <c r="J15" s="200">
        <f>J9+2%</f>
        <v>4.3999999999999997E-2</v>
      </c>
    </row>
    <row r="16" spans="2:12" hidden="1" x14ac:dyDescent="0.2">
      <c r="J16" s="29">
        <v>7.4999999999999997E-3</v>
      </c>
    </row>
    <row r="17" spans="2:16" x14ac:dyDescent="0.2">
      <c r="J17" s="29"/>
    </row>
    <row r="18" spans="2:16" x14ac:dyDescent="0.2">
      <c r="B18" s="30" t="s">
        <v>57</v>
      </c>
      <c r="J18" s="29"/>
    </row>
    <row r="19" spans="2:16" x14ac:dyDescent="0.2">
      <c r="B19" s="30" t="s">
        <v>58</v>
      </c>
      <c r="J19" s="29"/>
    </row>
    <row r="20" spans="2:16" ht="27" customHeight="1" x14ac:dyDescent="0.2">
      <c r="B20" s="264" t="s">
        <v>59</v>
      </c>
      <c r="C20" s="264"/>
      <c r="D20" s="264"/>
      <c r="E20" s="264"/>
      <c r="F20" s="264"/>
      <c r="G20" s="264"/>
      <c r="H20" s="264"/>
      <c r="I20" s="264"/>
      <c r="J20" s="264"/>
    </row>
    <row r="21" spans="2:16" x14ac:dyDescent="0.2">
      <c r="B21" s="264" t="s">
        <v>60</v>
      </c>
      <c r="C21" s="264"/>
      <c r="D21" s="264"/>
      <c r="E21" s="264"/>
      <c r="F21" s="264"/>
      <c r="G21" s="264"/>
      <c r="H21" s="264"/>
      <c r="I21" s="264"/>
      <c r="J21" s="264"/>
    </row>
    <row r="22" spans="2:16" ht="30" customHeight="1" x14ac:dyDescent="0.2"/>
    <row r="23" spans="2:16" ht="18" customHeight="1" x14ac:dyDescent="0.25">
      <c r="B23" s="31" t="s">
        <v>61</v>
      </c>
      <c r="C23" s="32"/>
      <c r="D23" s="32"/>
      <c r="E23" s="32"/>
      <c r="F23" s="32"/>
      <c r="G23" s="32"/>
      <c r="H23" s="32"/>
      <c r="I23" s="32"/>
      <c r="J23" s="32"/>
      <c r="K23" s="32"/>
      <c r="L23" s="32"/>
      <c r="M23" s="32"/>
      <c r="N23" s="32"/>
      <c r="O23" s="32"/>
      <c r="P23" s="32"/>
    </row>
    <row r="24" spans="2:16" ht="18" customHeight="1" x14ac:dyDescent="0.25">
      <c r="B24" s="33" t="s">
        <v>62</v>
      </c>
      <c r="C24" s="34"/>
      <c r="D24" s="35"/>
      <c r="E24" s="197">
        <f>+J11-J10</f>
        <v>3.2000000000000001E-2</v>
      </c>
      <c r="F24" s="236" t="s">
        <v>63</v>
      </c>
      <c r="G24" s="156"/>
      <c r="H24" s="156"/>
      <c r="I24" s="156"/>
      <c r="J24" s="156"/>
      <c r="K24" s="156"/>
      <c r="L24" s="156"/>
      <c r="M24" s="156"/>
      <c r="N24" s="156"/>
      <c r="O24" s="157"/>
      <c r="P24" s="158"/>
    </row>
    <row r="25" spans="2:16" ht="18" customHeight="1" x14ac:dyDescent="0.25">
      <c r="B25" s="33" t="s">
        <v>64</v>
      </c>
      <c r="C25" s="34"/>
      <c r="D25" s="35"/>
      <c r="E25" s="197">
        <f>J12-J10</f>
        <v>3.2000000000000001E-2</v>
      </c>
      <c r="F25" s="240" t="s">
        <v>238</v>
      </c>
      <c r="G25" s="156"/>
      <c r="H25" s="156"/>
      <c r="I25" s="156"/>
      <c r="J25" s="156"/>
      <c r="K25" s="156"/>
      <c r="L25" s="156"/>
      <c r="M25" s="156"/>
      <c r="N25" s="156"/>
      <c r="O25" s="157"/>
      <c r="P25" s="158"/>
    </row>
    <row r="26" spans="2:16" ht="18" customHeight="1" x14ac:dyDescent="0.25">
      <c r="B26" s="36" t="s">
        <v>65</v>
      </c>
      <c r="C26" s="37"/>
      <c r="D26" s="38"/>
      <c r="E26" s="198">
        <f>+J13-J10</f>
        <v>3.4999999999999989E-2</v>
      </c>
      <c r="F26" s="241" t="s">
        <v>239</v>
      </c>
      <c r="G26" s="159"/>
      <c r="H26" s="159"/>
      <c r="I26" s="159"/>
      <c r="J26" s="159"/>
      <c r="K26" s="159"/>
      <c r="L26" s="159"/>
      <c r="M26" s="159"/>
      <c r="N26" s="159"/>
      <c r="O26" s="160"/>
      <c r="P26" s="161"/>
    </row>
    <row r="27" spans="2:16" ht="18" customHeight="1" x14ac:dyDescent="0.25">
      <c r="B27" s="39" t="s">
        <v>66</v>
      </c>
      <c r="C27" s="40"/>
      <c r="D27" s="35"/>
      <c r="E27" s="197">
        <f>+J14-J10</f>
        <v>4.5999999999999999E-2</v>
      </c>
      <c r="F27" s="236" t="s">
        <v>67</v>
      </c>
      <c r="G27" s="156"/>
      <c r="H27" s="156"/>
      <c r="I27" s="156"/>
      <c r="J27" s="156"/>
      <c r="K27" s="156"/>
      <c r="L27" s="156"/>
      <c r="M27" s="156"/>
      <c r="N27" s="156"/>
      <c r="O27" s="159"/>
      <c r="P27" s="162"/>
    </row>
    <row r="28" spans="2:16" ht="15" x14ac:dyDescent="0.25">
      <c r="P28" s="16"/>
    </row>
    <row r="29" spans="2:16" x14ac:dyDescent="0.2">
      <c r="C29" s="9"/>
    </row>
    <row r="31" spans="2:16" x14ac:dyDescent="0.2">
      <c r="D31" s="28"/>
    </row>
    <row r="33" spans="2:10" x14ac:dyDescent="0.2">
      <c r="C33" s="41"/>
      <c r="D33" s="41"/>
      <c r="E33" s="29"/>
    </row>
    <row r="34" spans="2:10" x14ac:dyDescent="0.2">
      <c r="C34" s="41"/>
      <c r="D34" s="41"/>
    </row>
    <row r="35" spans="2:10" x14ac:dyDescent="0.2">
      <c r="C35" s="41"/>
      <c r="D35" s="41"/>
    </row>
    <row r="36" spans="2:10" x14ac:dyDescent="0.2">
      <c r="C36" s="41"/>
      <c r="D36" s="41"/>
    </row>
    <row r="48" spans="2:10" x14ac:dyDescent="0.2">
      <c r="B48" s="263"/>
      <c r="C48" s="263"/>
      <c r="D48" s="263"/>
      <c r="E48" s="263"/>
      <c r="F48" s="263"/>
      <c r="G48" s="263"/>
      <c r="H48" s="263"/>
      <c r="I48" s="263"/>
      <c r="J48" s="263"/>
    </row>
  </sheetData>
  <mergeCells count="13">
    <mergeCell ref="B48:J48"/>
    <mergeCell ref="B21:J21"/>
    <mergeCell ref="B20:J20"/>
    <mergeCell ref="B15:I15"/>
    <mergeCell ref="B1:J1"/>
    <mergeCell ref="H3:H4"/>
    <mergeCell ref="I3:I4"/>
    <mergeCell ref="C7:F7"/>
    <mergeCell ref="H7:H8"/>
    <mergeCell ref="I7:I8"/>
    <mergeCell ref="J7:J8"/>
    <mergeCell ref="J3:J4"/>
    <mergeCell ref="C3:G3"/>
  </mergeCells>
  <phoneticPr fontId="0" type="noConversion"/>
  <hyperlinks>
    <hyperlink ref="C5" location="Inflation!E8" display="Inflation!E8" xr:uid="{AF40E1E3-BF71-44E8-B1BB-97819410BCC0}"/>
    <hyperlink ref="D5" location="Inflation!E7" display="Inflation!E7" xr:uid="{04C0435F-15BC-417C-A5D4-F742D9F71A04}"/>
    <hyperlink ref="E5" location="Inflation!E5" display="Inflation!E5" xr:uid="{075D6501-C0C0-4432-874C-F46295E2B066}"/>
    <hyperlink ref="F5" location="Inflation!E6" display="Inflation!E6" xr:uid="{10373995-6EA0-4F13-AA1C-7737DA482003}"/>
    <hyperlink ref="D9:F9" location="'Short Term'!A1" display="'Short Term'!A1" xr:uid="{016A6CD3-699F-4D45-A4F0-70233223AC5A}"/>
    <hyperlink ref="C11:F11" location="'Canadian Equities'!A1" display="'Canadian Equities'!A1" xr:uid="{4C4ECC83-6B03-465E-ABBD-66D168AF8FD4}"/>
    <hyperlink ref="C13:F13" location="'Foreign Equities (Developed)'!A1" display="'Foreign Equities (Developed)'!A1" xr:uid="{78807BD6-A1DE-4848-BB6E-88BE860C064B}"/>
    <hyperlink ref="C14:F14" location="'Foreign Equities (Emerging)'!A1" display="'Foreign Equities (Emerging)'!A1" xr:uid="{68C55473-FE19-467F-8374-0F647A4CEBF9}"/>
    <hyperlink ref="D9" location="'Short-Term'!F7" display="'Short-Term'!F7" xr:uid="{7B18B9DC-7A3E-4D60-B160-AE961AD3865A}"/>
    <hyperlink ref="D10" location="'Fixed-Income'!F7" display="'Fixed-Income'!F7" xr:uid="{85292FB9-CA88-420F-B22A-FC86405665F0}"/>
    <hyperlink ref="D11" location="'Canadian Equities'!F7" display="'Canadian Equities'!F7" xr:uid="{E446DA69-FCC5-4346-BC3B-5C4EB615E356}"/>
    <hyperlink ref="D13" location="'Foreign Equities (Developed)'!F7" display="'Foreign Equities (Developed)'!F7" xr:uid="{15499ED2-5EFC-429F-8BB7-C7375A8874BB}"/>
    <hyperlink ref="D14" location="'Foreign Equities (Emerging)'!F7" display="'Foreign Equities (Emerging)'!F7" xr:uid="{7C22847E-899E-4729-AE25-089A04459F6D}"/>
    <hyperlink ref="E9" location="'Short-Term'!F5" display="'Short-Term'!F5" xr:uid="{D6D7CF7A-91E1-48BA-8935-C690007CA0F2}"/>
    <hyperlink ref="E10" location="'Fixed-Income'!F5" display="'Fixed-Income'!F5" xr:uid="{89EC41C5-71F2-42D7-B7E1-A3F733661E88}"/>
    <hyperlink ref="E11" location="'Canadian Equities'!F5" display="'Canadian Equities'!F5" xr:uid="{CF736EFB-811A-4D1E-A13C-F7230F2799DB}"/>
    <hyperlink ref="E13" location="'Foreign Equities (Developed)'!F5" display="'Foreign Equities (Developed)'!F5" xr:uid="{2B1583EC-D1B4-450A-A846-8FF4D6AB8EAB}"/>
    <hyperlink ref="E14" location="'Foreign Equities (Emerging)'!F5" display="'Foreign Equities (Emerging)'!F5" xr:uid="{C47D1375-4421-480D-B1FD-BFD91CB94B45}"/>
    <hyperlink ref="F9" location="'Short-Term'!F6" display="'Short-Term'!F6" xr:uid="{D1A94C25-50B2-42BB-8781-79A109D6F1DB}"/>
    <hyperlink ref="F10" location="'Fixed-Income'!F6" display="'Fixed-Income'!F6" xr:uid="{BEA7EECE-36F8-42C8-BFE4-9F51025151ED}"/>
    <hyperlink ref="F11" location="'Canadian Equities'!F6" display="'Canadian Equities'!F6" xr:uid="{9B092FED-59A4-4C01-9B92-F3DBED49008D}"/>
    <hyperlink ref="F13" location="'Foreign Equities (Developed)'!F6" display="'Foreign Equities (Developed)'!F6" xr:uid="{F573F796-BB62-46F2-AE56-29435CA9BFC8}"/>
    <hyperlink ref="F14" location="'Foreign Equities (Emerging)'!F6" display="'Foreign Equities (Emerging)'!F6" xr:uid="{AB102DAB-3A89-434A-A415-F5AA3EC9B886}"/>
    <hyperlink ref="C14" location="'Foreign Equities (Emerging)'!F8" display="'Foreign Equities (Emerging)'!F8" xr:uid="{2BFE1F6A-2707-4146-904D-A44043C61EC0}"/>
    <hyperlink ref="C13" location="'Foreign Equities (Developed)'!F8" display="'Foreign Equities (Developed)'!F8" xr:uid="{597AC89B-57EC-4F75-9F4D-5973C9790260}"/>
    <hyperlink ref="C11" location="'Canadian Equities'!F8" display="'Canadian Equities'!F8" xr:uid="{01B25388-444E-41C0-840A-B8B8D7BAEEDD}"/>
  </hyperlinks>
  <printOptions horizontalCentered="1"/>
  <pageMargins left="0.70866141732283472" right="0.70866141732283472" top="0.74803149606299213" bottom="0.74803149606299213" header="0.31496062992125984" footer="0.31496062992125984"/>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rgb="FFFF0000"/>
  </sheetPr>
  <dimension ref="B3:E30"/>
  <sheetViews>
    <sheetView topLeftCell="A29" zoomScaleNormal="100" workbookViewId="0">
      <selection activeCell="B36" sqref="B36"/>
    </sheetView>
  </sheetViews>
  <sheetFormatPr defaultColWidth="9.140625" defaultRowHeight="12.75" x14ac:dyDescent="0.2"/>
  <cols>
    <col min="1" max="1" width="4.5703125" style="9" customWidth="1"/>
    <col min="2" max="2" width="53" style="9" customWidth="1"/>
    <col min="3" max="16384" width="9.140625" style="9"/>
  </cols>
  <sheetData>
    <row r="3" spans="2:5" ht="61.5" customHeight="1" x14ac:dyDescent="0.2">
      <c r="B3" s="42" t="s">
        <v>0</v>
      </c>
    </row>
    <row r="4" spans="2:5" ht="61.5" customHeight="1" x14ac:dyDescent="0.2">
      <c r="B4" s="42"/>
    </row>
    <row r="7" spans="2:5" ht="140.25" customHeight="1" x14ac:dyDescent="0.2">
      <c r="B7" s="274" t="s">
        <v>68</v>
      </c>
      <c r="C7" s="275"/>
      <c r="D7" s="275"/>
      <c r="E7" s="275"/>
    </row>
    <row r="8" spans="2:5" ht="15" x14ac:dyDescent="0.2">
      <c r="B8" s="43"/>
      <c r="C8" s="8"/>
      <c r="D8" s="8"/>
    </row>
    <row r="9" spans="2:5" ht="15" x14ac:dyDescent="0.2">
      <c r="B9" s="43"/>
      <c r="C9" s="8"/>
      <c r="D9" s="8"/>
    </row>
    <row r="10" spans="2:5" ht="15" x14ac:dyDescent="0.2">
      <c r="B10" s="43"/>
      <c r="C10" s="8"/>
      <c r="D10" s="8"/>
    </row>
    <row r="11" spans="2:5" ht="15" x14ac:dyDescent="0.2">
      <c r="B11" s="43"/>
      <c r="C11" s="8"/>
      <c r="D11" s="8"/>
    </row>
    <row r="12" spans="2:5" ht="23.25" x14ac:dyDescent="0.2">
      <c r="B12" s="44"/>
      <c r="C12" s="8"/>
      <c r="D12" s="8"/>
    </row>
    <row r="13" spans="2:5" ht="23.25" customHeight="1" x14ac:dyDescent="0.2">
      <c r="B13" s="276" t="s">
        <v>2</v>
      </c>
      <c r="C13" s="276"/>
      <c r="D13" s="276"/>
      <c r="E13" s="276"/>
    </row>
    <row r="14" spans="2:5" ht="25.5" customHeight="1" x14ac:dyDescent="0.2">
      <c r="B14" s="276" t="s">
        <v>35</v>
      </c>
      <c r="C14" s="276"/>
      <c r="D14" s="276"/>
      <c r="E14" s="276"/>
    </row>
    <row r="15" spans="2:5" x14ac:dyDescent="0.2">
      <c r="B15" s="7"/>
      <c r="C15" s="8"/>
      <c r="D15" s="8"/>
    </row>
    <row r="16" spans="2:5" x14ac:dyDescent="0.2">
      <c r="B16" s="7"/>
      <c r="C16" s="8"/>
      <c r="D16" s="8"/>
    </row>
    <row r="17" spans="2:5" x14ac:dyDescent="0.2">
      <c r="B17" s="7"/>
      <c r="C17" s="8"/>
      <c r="D17" s="8"/>
    </row>
    <row r="18" spans="2:5" x14ac:dyDescent="0.2">
      <c r="B18" s="7"/>
      <c r="C18" s="8"/>
      <c r="D18" s="8"/>
    </row>
    <row r="19" spans="2:5" x14ac:dyDescent="0.2">
      <c r="B19" s="7"/>
      <c r="C19" s="8"/>
      <c r="D19" s="8"/>
    </row>
    <row r="20" spans="2:5" x14ac:dyDescent="0.2">
      <c r="B20" s="7"/>
      <c r="C20" s="8"/>
      <c r="D20" s="8"/>
    </row>
    <row r="21" spans="2:5" ht="18.75" x14ac:dyDescent="0.2">
      <c r="B21" s="10"/>
      <c r="C21" s="8"/>
      <c r="D21" s="8"/>
    </row>
    <row r="22" spans="2:5" ht="21" x14ac:dyDescent="0.2">
      <c r="B22" s="245"/>
      <c r="C22" s="245"/>
      <c r="D22" s="245"/>
      <c r="E22" s="245"/>
    </row>
    <row r="23" spans="2:5" ht="21" x14ac:dyDescent="0.2">
      <c r="B23" s="245"/>
      <c r="C23" s="245"/>
      <c r="D23" s="245"/>
      <c r="E23" s="245"/>
    </row>
    <row r="24" spans="2:5" ht="21" x14ac:dyDescent="0.2">
      <c r="B24" s="245"/>
      <c r="C24" s="245"/>
      <c r="D24" s="245"/>
      <c r="E24" s="245"/>
    </row>
    <row r="25" spans="2:5" ht="21" x14ac:dyDescent="0.2">
      <c r="B25" s="245"/>
      <c r="C25" s="245"/>
      <c r="D25" s="245"/>
      <c r="E25" s="245"/>
    </row>
    <row r="26" spans="2:5" x14ac:dyDescent="0.2">
      <c r="B26" s="11"/>
      <c r="C26" s="8"/>
      <c r="D26" s="8"/>
    </row>
    <row r="27" spans="2:5" x14ac:dyDescent="0.2">
      <c r="B27" s="11"/>
      <c r="C27" s="8"/>
      <c r="D27" s="8"/>
    </row>
    <row r="28" spans="2:5" ht="15" x14ac:dyDescent="0.2">
      <c r="B28" s="12"/>
      <c r="C28" s="8"/>
      <c r="D28" s="8"/>
    </row>
    <row r="29" spans="2:5" x14ac:dyDescent="0.2">
      <c r="B29" s="242" t="s">
        <v>69</v>
      </c>
      <c r="C29" s="242"/>
      <c r="D29" s="242"/>
      <c r="E29" s="242"/>
    </row>
    <row r="30" spans="2:5" x14ac:dyDescent="0.2">
      <c r="B30" s="242" t="s">
        <v>12</v>
      </c>
      <c r="C30" s="242"/>
      <c r="D30" s="242"/>
      <c r="E30" s="242"/>
    </row>
  </sheetData>
  <mergeCells count="9">
    <mergeCell ref="B25:E25"/>
    <mergeCell ref="B29:E29"/>
    <mergeCell ref="B30:E30"/>
    <mergeCell ref="B7:E7"/>
    <mergeCell ref="B13:E13"/>
    <mergeCell ref="B14:E14"/>
    <mergeCell ref="B22:E22"/>
    <mergeCell ref="B23:E23"/>
    <mergeCell ref="B24:E24"/>
  </mergeCells>
  <pageMargins left="0.7" right="0.7" top="0.75" bottom="0.75" header="0.3" footer="0.3"/>
  <pageSetup scale="8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rgb="FF92D050"/>
    <pageSetUpPr fitToPage="1"/>
  </sheetPr>
  <dimension ref="A1:I17"/>
  <sheetViews>
    <sheetView showGridLines="0" topLeftCell="B5" zoomScaleNormal="100" zoomScaleSheetLayoutView="90" workbookViewId="0">
      <selection activeCell="I9" sqref="I9"/>
    </sheetView>
  </sheetViews>
  <sheetFormatPr defaultColWidth="11.5703125" defaultRowHeight="12.75" x14ac:dyDescent="0.2"/>
  <cols>
    <col min="1" max="1" width="1.7109375" style="9" customWidth="1"/>
    <col min="2" max="2" width="25.7109375" style="9" customWidth="1"/>
    <col min="3" max="3" width="30.7109375" style="9" customWidth="1"/>
    <col min="4" max="4" width="83.28515625" style="9" customWidth="1"/>
    <col min="5" max="5" width="22.85546875" style="9" customWidth="1"/>
    <col min="6" max="6" width="8.7109375" style="9" customWidth="1"/>
    <col min="7" max="7" width="1.7109375" style="9" customWidth="1"/>
    <col min="8" max="16384" width="11.5703125" style="9"/>
  </cols>
  <sheetData>
    <row r="1" spans="1:9" ht="18.75" x14ac:dyDescent="0.2">
      <c r="B1" s="277" t="s">
        <v>70</v>
      </c>
      <c r="C1" s="277"/>
      <c r="D1" s="277"/>
      <c r="E1" s="277"/>
      <c r="F1" s="277"/>
    </row>
    <row r="4" spans="1:9" ht="27" customHeight="1" x14ac:dyDescent="0.25">
      <c r="A4" s="45"/>
      <c r="B4" s="46" t="s">
        <v>37</v>
      </c>
      <c r="C4" s="46" t="s">
        <v>71</v>
      </c>
      <c r="D4" s="46" t="s">
        <v>72</v>
      </c>
      <c r="E4" s="46" t="s">
        <v>73</v>
      </c>
      <c r="F4" s="46" t="s">
        <v>74</v>
      </c>
    </row>
    <row r="5" spans="1:9" ht="69" customHeight="1" x14ac:dyDescent="0.2">
      <c r="B5" s="134" t="s">
        <v>75</v>
      </c>
      <c r="C5" s="164" t="s">
        <v>76</v>
      </c>
      <c r="D5" s="135" t="s">
        <v>77</v>
      </c>
      <c r="E5" s="136" t="s">
        <v>78</v>
      </c>
      <c r="F5" s="137">
        <f>1*2%</f>
        <v>0.02</v>
      </c>
      <c r="I5" s="163"/>
    </row>
    <row r="6" spans="1:9" ht="90.75" customHeight="1" x14ac:dyDescent="0.2">
      <c r="B6" s="134" t="s">
        <v>79</v>
      </c>
      <c r="C6" s="165" t="s">
        <v>80</v>
      </c>
      <c r="D6" s="138" t="s">
        <v>81</v>
      </c>
      <c r="E6" s="136" t="s">
        <v>82</v>
      </c>
      <c r="F6" s="137">
        <v>2.1000000000000001E-2</v>
      </c>
    </row>
    <row r="7" spans="1:9" ht="63.75" customHeight="1" x14ac:dyDescent="0.2">
      <c r="B7" s="201" t="s">
        <v>83</v>
      </c>
      <c r="C7" s="202" t="s">
        <v>84</v>
      </c>
      <c r="D7" s="141" t="s">
        <v>85</v>
      </c>
      <c r="E7" s="133"/>
      <c r="F7" s="137">
        <f>'[1]FP Canada-Institute Survey'!C16</f>
        <v>2.2700000000000001E-2</v>
      </c>
    </row>
    <row r="8" spans="1:9" ht="81" customHeight="1" x14ac:dyDescent="0.2">
      <c r="B8" s="201" t="s">
        <v>86</v>
      </c>
      <c r="C8" s="140" t="s">
        <v>87</v>
      </c>
      <c r="D8" s="138" t="s">
        <v>88</v>
      </c>
      <c r="E8" s="142">
        <v>0.02</v>
      </c>
      <c r="F8" s="137">
        <v>0.02</v>
      </c>
    </row>
    <row r="9" spans="1:9" x14ac:dyDescent="0.2">
      <c r="B9" s="281" t="s">
        <v>38</v>
      </c>
      <c r="C9" s="285"/>
      <c r="D9" s="286"/>
      <c r="E9" s="278">
        <v>1</v>
      </c>
      <c r="F9" s="282">
        <f>AVERAGE(F5:F8)</f>
        <v>2.0925000000000003E-2</v>
      </c>
    </row>
    <row r="10" spans="1:9" x14ac:dyDescent="0.2">
      <c r="B10" s="279"/>
      <c r="C10" s="287"/>
      <c r="D10" s="288"/>
      <c r="E10" s="279"/>
      <c r="F10" s="283"/>
    </row>
    <row r="11" spans="1:9" ht="6" customHeight="1" x14ac:dyDescent="0.2">
      <c r="B11" s="280"/>
      <c r="C11" s="289"/>
      <c r="D11" s="290"/>
      <c r="E11" s="280"/>
      <c r="F11" s="284"/>
    </row>
    <row r="15" spans="1:9" x14ac:dyDescent="0.2">
      <c r="C15" s="9" t="s">
        <v>30</v>
      </c>
    </row>
    <row r="17" spans="3:3" x14ac:dyDescent="0.2">
      <c r="C17" s="9" t="s">
        <v>30</v>
      </c>
    </row>
  </sheetData>
  <mergeCells count="5">
    <mergeCell ref="B1:F1"/>
    <mergeCell ref="E9:E11"/>
    <mergeCell ref="B9:B11"/>
    <mergeCell ref="F9:F11"/>
    <mergeCell ref="C9:D11"/>
  </mergeCells>
  <hyperlinks>
    <hyperlink ref="C8" r:id="rId1" xr:uid="{04CB0647-3F5D-4539-AAE7-932B1852D7AD}"/>
    <hyperlink ref="C6" r:id="rId2" xr:uid="{7F479724-F93F-4983-8C12-0BFBAF421D1E}"/>
    <hyperlink ref="C5" r:id="rId3" location="tbl57" xr:uid="{B2AEE0DD-6FEF-470A-B6B1-BFE346DDFBA1}"/>
    <hyperlink ref="C7" location="'FP Canada-Institute Survey'!A1" display="FP Canada Institute of Financial Planning Survey" xr:uid="{E4E25D0F-3507-46CF-9EA0-38A571DCC7F5}"/>
  </hyperlinks>
  <pageMargins left="0.7" right="0.7" top="0.75" bottom="0.75" header="0.3" footer="0.3"/>
  <pageSetup scale="70" fitToHeight="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rgb="FF92D050"/>
    <pageSetUpPr fitToPage="1"/>
  </sheetPr>
  <dimension ref="A1:G15"/>
  <sheetViews>
    <sheetView showGridLines="0" topLeftCell="C6" zoomScaleNormal="100" zoomScaleSheetLayoutView="90" workbookViewId="0">
      <selection activeCell="C1" sqref="C1"/>
    </sheetView>
  </sheetViews>
  <sheetFormatPr defaultColWidth="11.5703125" defaultRowHeight="12.75" x14ac:dyDescent="0.2"/>
  <cols>
    <col min="1" max="1" width="1.7109375" style="9" customWidth="1"/>
    <col min="2" max="2" width="25.7109375" style="9" customWidth="1"/>
    <col min="3" max="3" width="30.7109375" style="9" customWidth="1"/>
    <col min="4" max="4" width="90" style="9" customWidth="1"/>
    <col min="5" max="5" width="25.5703125" style="9" customWidth="1"/>
    <col min="6" max="6" width="8.7109375" style="9" customWidth="1"/>
    <col min="7" max="7" width="1.7109375" style="9" customWidth="1"/>
    <col min="8" max="8" width="20.7109375" style="9" customWidth="1"/>
    <col min="9" max="16384" width="11.5703125" style="9"/>
  </cols>
  <sheetData>
    <row r="1" spans="1:7" ht="18.75" x14ac:dyDescent="0.2">
      <c r="B1" s="277" t="s">
        <v>89</v>
      </c>
      <c r="C1" s="277"/>
      <c r="D1" s="277"/>
      <c r="E1" s="277"/>
      <c r="F1" s="277"/>
    </row>
    <row r="2" spans="1:7" ht="12.75" customHeight="1" x14ac:dyDescent="0.2">
      <c r="B2" s="296"/>
      <c r="C2" s="291"/>
      <c r="D2" s="291"/>
      <c r="E2" s="47"/>
      <c r="F2" s="291"/>
    </row>
    <row r="3" spans="1:7" x14ac:dyDescent="0.2">
      <c r="B3" s="296"/>
      <c r="C3" s="292"/>
      <c r="D3" s="292"/>
      <c r="E3" s="48"/>
      <c r="F3" s="292"/>
    </row>
    <row r="4" spans="1:7" ht="27.75" customHeight="1" x14ac:dyDescent="0.2">
      <c r="B4" s="46" t="s">
        <v>37</v>
      </c>
      <c r="C4" s="46" t="s">
        <v>71</v>
      </c>
      <c r="D4" s="46" t="s">
        <v>72</v>
      </c>
      <c r="E4" s="46" t="s">
        <v>73</v>
      </c>
      <c r="F4" s="46" t="s">
        <v>74</v>
      </c>
    </row>
    <row r="5" spans="1:7" ht="71.25" customHeight="1" x14ac:dyDescent="0.25">
      <c r="A5" s="16"/>
      <c r="B5" s="134" t="str">
        <f>[1]Inflation!B5</f>
        <v>Actuarial Report (31st)
on the 
Canada Pension Plan
as at 31 December 2021</v>
      </c>
      <c r="C5" s="165" t="s">
        <v>90</v>
      </c>
      <c r="D5" s="138" t="s">
        <v>91</v>
      </c>
      <c r="E5" s="166" t="s">
        <v>92</v>
      </c>
      <c r="F5" s="137">
        <f>(0.3)/100+[1]Inflation!F5</f>
        <v>2.3E-2</v>
      </c>
      <c r="G5" s="295"/>
    </row>
    <row r="6" spans="1:7" ht="72" customHeight="1" x14ac:dyDescent="0.25">
      <c r="A6" s="16"/>
      <c r="B6" s="134" t="str">
        <f>[1]Inflation!B6</f>
        <v>Actuarial Valuation 
of the 
Quebec Pension Plan 
as at 31 December 2021</v>
      </c>
      <c r="C6" s="165" t="s">
        <v>93</v>
      </c>
      <c r="D6" s="138" t="s">
        <v>94</v>
      </c>
      <c r="E6" s="166" t="s">
        <v>95</v>
      </c>
      <c r="F6" s="137">
        <f>((9/30*(-0.2))+(21/30*0))/100+[1]Inflation!F6</f>
        <v>2.0400000000000001E-2</v>
      </c>
      <c r="G6" s="295"/>
    </row>
    <row r="7" spans="1:7" ht="75.75" customHeight="1" x14ac:dyDescent="0.25">
      <c r="A7" s="16"/>
      <c r="B7" s="201" t="s">
        <v>96</v>
      </c>
      <c r="C7" s="203" t="s">
        <v>84</v>
      </c>
      <c r="D7" s="143" t="s">
        <v>97</v>
      </c>
      <c r="E7" s="176"/>
      <c r="F7" s="137">
        <f>'[1]FP Canada-Institute Survey'!D16</f>
        <v>2.8400000000000002E-2</v>
      </c>
      <c r="G7" s="295"/>
    </row>
    <row r="8" spans="1:7" ht="75.75" customHeight="1" x14ac:dyDescent="0.25">
      <c r="A8" s="16"/>
      <c r="B8" s="134"/>
      <c r="C8" s="170"/>
      <c r="D8" s="143"/>
      <c r="E8" s="176"/>
      <c r="F8" s="175"/>
      <c r="G8" s="169"/>
    </row>
    <row r="9" spans="1:7" ht="22.15" customHeight="1" x14ac:dyDescent="0.25">
      <c r="A9" s="16"/>
      <c r="B9" s="281" t="s">
        <v>38</v>
      </c>
      <c r="C9" s="285"/>
      <c r="D9" s="286"/>
      <c r="E9" s="278">
        <v>1</v>
      </c>
      <c r="F9" s="293">
        <f>AVERAGE(F5:F8)</f>
        <v>2.3933333333333334E-2</v>
      </c>
    </row>
    <row r="10" spans="1:7" ht="7.5" customHeight="1" x14ac:dyDescent="0.25">
      <c r="A10" s="16"/>
      <c r="B10" s="279"/>
      <c r="C10" s="287"/>
      <c r="D10" s="288"/>
      <c r="E10" s="279"/>
      <c r="F10" s="294"/>
    </row>
    <row r="11" spans="1:7" ht="3.75" customHeight="1" x14ac:dyDescent="0.25">
      <c r="A11" s="16"/>
      <c r="B11" s="280"/>
      <c r="C11" s="289"/>
      <c r="D11" s="290"/>
      <c r="E11" s="280"/>
      <c r="F11" s="294"/>
    </row>
    <row r="12" spans="1:7" ht="15.6" customHeight="1" x14ac:dyDescent="0.2">
      <c r="F12" s="291"/>
    </row>
    <row r="13" spans="1:7" ht="15.6" customHeight="1" x14ac:dyDescent="0.2">
      <c r="F13" s="291"/>
    </row>
    <row r="14" spans="1:7" ht="15" x14ac:dyDescent="0.25">
      <c r="B14" s="16"/>
      <c r="C14" s="16"/>
    </row>
    <row r="15" spans="1:7" ht="15" x14ac:dyDescent="0.25">
      <c r="B15" s="16"/>
      <c r="C15" s="16"/>
    </row>
  </sheetData>
  <mergeCells count="11">
    <mergeCell ref="G5:G7"/>
    <mergeCell ref="E9:E11"/>
    <mergeCell ref="C9:D11"/>
    <mergeCell ref="B9:B11"/>
    <mergeCell ref="B1:F1"/>
    <mergeCell ref="B2:B3"/>
    <mergeCell ref="F12:F13"/>
    <mergeCell ref="C2:C3"/>
    <mergeCell ref="D2:D3"/>
    <mergeCell ref="F2:F3"/>
    <mergeCell ref="F9:F11"/>
  </mergeCells>
  <hyperlinks>
    <hyperlink ref="C5" r:id="rId1" location="tbl69" xr:uid="{6F8F5D4A-AAE5-41FF-B5E9-F4C641195B12}"/>
    <hyperlink ref="C6" r:id="rId2" xr:uid="{F003B853-4369-4D77-BCF9-0BB0F4FFA3B5}"/>
    <hyperlink ref="C7" location="'FP Canada-Institute Survey'!A1" display="FP Canada Institute of Financial Planning Survey" xr:uid="{B7E9525C-820A-4E7B-9F91-85806DEE6BEF}"/>
  </hyperlinks>
  <pageMargins left="0.7" right="0.7" top="0.75" bottom="0.75" header="0.3" footer="0.3"/>
  <pageSetup scale="67" fitToHeight="0"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tabColor rgb="FF92D050"/>
    <pageSetUpPr fitToPage="1"/>
  </sheetPr>
  <dimension ref="A1:I15"/>
  <sheetViews>
    <sheetView showGridLines="0" topLeftCell="C6" zoomScale="110" zoomScaleNormal="110" zoomScaleSheetLayoutView="80" workbookViewId="0">
      <selection activeCell="F7" sqref="F7"/>
    </sheetView>
  </sheetViews>
  <sheetFormatPr defaultColWidth="11.5703125" defaultRowHeight="12.75" x14ac:dyDescent="0.2"/>
  <cols>
    <col min="1" max="1" width="1.7109375" style="9" customWidth="1"/>
    <col min="2" max="2" width="28" style="9" customWidth="1"/>
    <col min="3" max="3" width="34.42578125" style="9" customWidth="1"/>
    <col min="4" max="4" width="100.85546875" style="9" customWidth="1"/>
    <col min="5" max="5" width="28.42578125" style="9" customWidth="1"/>
    <col min="6" max="6" width="9.7109375" style="9" customWidth="1"/>
    <col min="7" max="7" width="1.7109375" style="9" customWidth="1"/>
    <col min="8" max="8" width="25.7109375" style="9" customWidth="1"/>
    <col min="9" max="9" width="17.5703125" style="9" bestFit="1" customWidth="1"/>
    <col min="10" max="16384" width="11.5703125" style="9"/>
  </cols>
  <sheetData>
    <row r="1" spans="1:9" ht="18.75" x14ac:dyDescent="0.2">
      <c r="B1" s="277" t="s">
        <v>98</v>
      </c>
      <c r="C1" s="277"/>
      <c r="D1" s="277"/>
      <c r="E1" s="277"/>
      <c r="F1" s="277"/>
    </row>
    <row r="4" spans="1:9" ht="28.15" customHeight="1" x14ac:dyDescent="0.2">
      <c r="B4" s="49" t="s">
        <v>37</v>
      </c>
      <c r="C4" s="50" t="s">
        <v>71</v>
      </c>
      <c r="D4" s="49" t="s">
        <v>72</v>
      </c>
      <c r="E4" s="50" t="s">
        <v>73</v>
      </c>
      <c r="F4" s="50" t="s">
        <v>74</v>
      </c>
    </row>
    <row r="5" spans="1:9" ht="72" customHeight="1" x14ac:dyDescent="0.2">
      <c r="B5" s="134" t="str">
        <f>[1]Inflation!B5</f>
        <v>Actuarial Report (31st)
on the 
Canada Pension Plan
as at 31 December 2021</v>
      </c>
      <c r="C5" s="165" t="s">
        <v>90</v>
      </c>
      <c r="D5" s="138" t="s">
        <v>99</v>
      </c>
      <c r="E5" s="166" t="s">
        <v>100</v>
      </c>
      <c r="F5" s="137">
        <f>(1.3%)+[1]Inflation!F5-0.75/100</f>
        <v>2.5500000000000002E-2</v>
      </c>
    </row>
    <row r="6" spans="1:9" ht="88.5" customHeight="1" x14ac:dyDescent="0.2">
      <c r="B6" s="134" t="str">
        <f>[1]Inflation!B6</f>
        <v>Actuarial Valuation 
of the 
Quebec Pension Plan 
as at 31 December 2021</v>
      </c>
      <c r="C6" s="165" t="s">
        <v>93</v>
      </c>
      <c r="D6" s="138" t="s">
        <v>101</v>
      </c>
      <c r="E6" s="166" t="s">
        <v>102</v>
      </c>
      <c r="F6" s="137">
        <f>((9/30*(1.7))+(21/30*2.4))/100+[1]Inflation!F6-0.75/100</f>
        <v>3.5400000000000001E-2</v>
      </c>
    </row>
    <row r="7" spans="1:9" ht="66.599999999999994" customHeight="1" x14ac:dyDescent="0.2">
      <c r="B7" s="134" t="s">
        <v>96</v>
      </c>
      <c r="C7" s="165" t="s">
        <v>103</v>
      </c>
      <c r="D7" s="143" t="s">
        <v>97</v>
      </c>
      <c r="E7" s="176"/>
      <c r="F7" s="145">
        <f>+'FP Canada-Institute Survey'!E16</f>
        <v>3.9399999999999998E-2</v>
      </c>
      <c r="H7" s="222"/>
      <c r="I7" s="223"/>
    </row>
    <row r="8" spans="1:9" ht="66.599999999999994" customHeight="1" x14ac:dyDescent="0.2">
      <c r="B8" s="134" t="s">
        <v>104</v>
      </c>
      <c r="C8" s="213" t="s">
        <v>105</v>
      </c>
      <c r="D8" s="237" t="s">
        <v>106</v>
      </c>
      <c r="E8" s="216" t="s">
        <v>107</v>
      </c>
      <c r="F8" s="145">
        <f>(1+[1]MBER!D11)*(1+'[1]Summary Rates'!J5)-1</f>
        <v>3.5702399999999912E-2</v>
      </c>
      <c r="H8" s="221"/>
    </row>
    <row r="9" spans="1:9" ht="15" customHeight="1" x14ac:dyDescent="0.2">
      <c r="B9" s="297" t="s">
        <v>38</v>
      </c>
      <c r="C9" s="298"/>
      <c r="D9" s="298"/>
      <c r="E9" s="298"/>
      <c r="F9" s="293">
        <f>(F5+F6+F7+2*F8)/5</f>
        <v>3.4340959999999962E-2</v>
      </c>
    </row>
    <row r="10" spans="1:9" ht="10.5" customHeight="1" x14ac:dyDescent="0.2">
      <c r="B10" s="297"/>
      <c r="C10" s="298"/>
      <c r="D10" s="298"/>
      <c r="E10" s="298"/>
      <c r="F10" s="294"/>
      <c r="H10" s="222" t="s">
        <v>30</v>
      </c>
    </row>
    <row r="11" spans="1:9" ht="8.25" customHeight="1" x14ac:dyDescent="0.2">
      <c r="B11" s="297"/>
      <c r="C11" s="298"/>
      <c r="D11" s="298"/>
      <c r="E11" s="298"/>
      <c r="F11" s="294"/>
    </row>
    <row r="12" spans="1:9" ht="8.25" customHeight="1" x14ac:dyDescent="0.2">
      <c r="B12" s="51"/>
      <c r="C12" s="52"/>
      <c r="D12" s="52"/>
      <c r="E12" s="52"/>
      <c r="F12" s="53"/>
    </row>
    <row r="13" spans="1:9" ht="15" x14ac:dyDescent="0.25">
      <c r="B13" s="16"/>
      <c r="C13" s="16"/>
      <c r="D13" s="16"/>
    </row>
    <row r="14" spans="1:9" ht="15" x14ac:dyDescent="0.25">
      <c r="A14" s="16"/>
      <c r="B14" s="16"/>
      <c r="C14" s="16"/>
    </row>
    <row r="15" spans="1:9" ht="13.15" customHeight="1" x14ac:dyDescent="0.25">
      <c r="C15" s="16"/>
      <c r="D15" s="16"/>
    </row>
  </sheetData>
  <mergeCells count="4">
    <mergeCell ref="B1:F1"/>
    <mergeCell ref="B9:B11"/>
    <mergeCell ref="F9:F11"/>
    <mergeCell ref="C9:E11"/>
  </mergeCells>
  <hyperlinks>
    <hyperlink ref="C5" r:id="rId1" location="tbl69" xr:uid="{8B6E1420-CF52-478F-B841-8B765D72D15A}"/>
    <hyperlink ref="C6" r:id="rId2" xr:uid="{ECFEDF71-7634-4BE1-B1C6-09F8981BBFCB}"/>
    <hyperlink ref="C7" location="'FP Canada-Institute Survey'!A1" display="FP Canada-Institute Survey" xr:uid="{CC8DE822-936F-4407-ABC0-6F607D120E0C}"/>
  </hyperlinks>
  <pageMargins left="0.7" right="0.7" top="0.75" bottom="0.75" header="0.3" footer="0.3"/>
  <pageSetup scale="61" fitToHeight="0"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0">
    <tabColor rgb="FF92D050"/>
    <pageSetUpPr fitToPage="1"/>
  </sheetPr>
  <dimension ref="B1:I14"/>
  <sheetViews>
    <sheetView showGridLines="0" topLeftCell="C8" zoomScale="75" zoomScaleNormal="75" zoomScaleSheetLayoutView="100" workbookViewId="0">
      <selection activeCell="D16" sqref="D16"/>
    </sheetView>
  </sheetViews>
  <sheetFormatPr defaultColWidth="11.5703125" defaultRowHeight="12.75" x14ac:dyDescent="0.2"/>
  <cols>
    <col min="1" max="1" width="1.7109375" style="9" customWidth="1"/>
    <col min="2" max="2" width="25.7109375" style="9" customWidth="1"/>
    <col min="3" max="3" width="34.85546875" style="9" customWidth="1"/>
    <col min="4" max="4" width="98.28515625" style="9" customWidth="1"/>
    <col min="5" max="5" width="25.140625" style="9" customWidth="1"/>
    <col min="6" max="6" width="9.42578125" style="9" customWidth="1"/>
    <col min="7" max="7" width="1.7109375" style="9" customWidth="1"/>
    <col min="8" max="8" width="20.7109375" style="9" customWidth="1"/>
    <col min="9" max="9" width="17.7109375" style="9" customWidth="1"/>
    <col min="10" max="16384" width="11.5703125" style="9"/>
  </cols>
  <sheetData>
    <row r="1" spans="2:9" ht="18.75" x14ac:dyDescent="0.2">
      <c r="B1" s="277" t="s">
        <v>108</v>
      </c>
      <c r="C1" s="277"/>
      <c r="D1" s="277"/>
      <c r="E1" s="277"/>
      <c r="F1" s="277"/>
    </row>
    <row r="4" spans="2:9" ht="28.15" customHeight="1" x14ac:dyDescent="0.2">
      <c r="B4" s="49" t="s">
        <v>37</v>
      </c>
      <c r="C4" s="50" t="s">
        <v>109</v>
      </c>
      <c r="D4" s="49" t="s">
        <v>110</v>
      </c>
      <c r="E4" s="50" t="s">
        <v>73</v>
      </c>
      <c r="F4" s="50" t="s">
        <v>74</v>
      </c>
    </row>
    <row r="5" spans="2:9" ht="69.75" customHeight="1" x14ac:dyDescent="0.2">
      <c r="B5" s="134" t="str">
        <f>[1]Inflation!B5</f>
        <v>Actuarial Report (31st)
on the 
Canada Pension Plan
as at 31 December 2021</v>
      </c>
      <c r="C5" s="165" t="s">
        <v>90</v>
      </c>
      <c r="D5" s="135" t="s">
        <v>111</v>
      </c>
      <c r="E5" s="166" t="s">
        <v>112</v>
      </c>
      <c r="F5" s="137">
        <f>(1*(4.7))/100+[1]Inflation!F5</f>
        <v>6.7000000000000004E-2</v>
      </c>
    </row>
    <row r="6" spans="2:9" ht="66.599999999999994" customHeight="1" x14ac:dyDescent="0.2">
      <c r="B6" s="134" t="str">
        <f>[1]Inflation!B6</f>
        <v>Actuarial Valuation 
of the 
Quebec Pension Plan 
as at 31 December 2021</v>
      </c>
      <c r="C6" s="165" t="s">
        <v>93</v>
      </c>
      <c r="D6" s="138" t="s">
        <v>113</v>
      </c>
      <c r="E6" s="167" t="s">
        <v>114</v>
      </c>
      <c r="F6" s="137">
        <f>(9/30*(3.6)+21/30*(4.2))/100+[1]Inflation!F6</f>
        <v>6.1199999999999991E-2</v>
      </c>
    </row>
    <row r="7" spans="2:9" ht="66.599999999999994" customHeight="1" x14ac:dyDescent="0.2">
      <c r="B7" s="201" t="s">
        <v>96</v>
      </c>
      <c r="C7" s="165" t="s">
        <v>103</v>
      </c>
      <c r="D7" s="143" t="s">
        <v>97</v>
      </c>
      <c r="E7" s="146"/>
      <c r="F7" s="147">
        <f>'[1]FP Canada-Institute Survey'!F16</f>
        <v>7.3400000000000007E-2</v>
      </c>
    </row>
    <row r="8" spans="2:9" s="144" customFormat="1" ht="81" customHeight="1" x14ac:dyDescent="0.2">
      <c r="B8" s="134" t="s">
        <v>115</v>
      </c>
      <c r="C8" s="148" t="s">
        <v>116</v>
      </c>
      <c r="D8" s="238" t="s">
        <v>117</v>
      </c>
      <c r="E8" s="214" t="s">
        <v>118</v>
      </c>
      <c r="F8" s="145">
        <f>'[1]50 Years Data '!M76</f>
        <v>8.7020686764861077E-2</v>
      </c>
      <c r="H8" s="219" t="s">
        <v>30</v>
      </c>
    </row>
    <row r="9" spans="2:9" s="144" customFormat="1" ht="81" customHeight="1" x14ac:dyDescent="0.2">
      <c r="B9" s="134" t="str">
        <f>'[1]Fixed Income'!B8</f>
        <v>Market based expected return (MBER) as at December 31, 2024</v>
      </c>
      <c r="C9" s="148" t="s">
        <v>119</v>
      </c>
      <c r="D9" s="239" t="s">
        <v>120</v>
      </c>
      <c r="E9" s="231" t="s">
        <v>121</v>
      </c>
      <c r="F9" s="147">
        <f>(1+[1]MBER!E11)*(1+'[1]Summary Rates'!J5)-1</f>
        <v>6.5821899999999989E-2</v>
      </c>
      <c r="H9" s="219" t="s">
        <v>30</v>
      </c>
      <c r="I9" s="220" t="s">
        <v>30</v>
      </c>
    </row>
    <row r="10" spans="2:9" ht="47.25" customHeight="1" x14ac:dyDescent="0.2">
      <c r="B10" s="149" t="s">
        <v>38</v>
      </c>
      <c r="C10" s="299" t="s">
        <v>122</v>
      </c>
      <c r="D10" s="299"/>
      <c r="E10" s="300"/>
      <c r="F10" s="150">
        <f>AVERAGE(F5:F9)-0.005</f>
        <v>6.5888517352972215E-2</v>
      </c>
      <c r="H10" s="224" t="s">
        <v>30</v>
      </c>
    </row>
    <row r="11" spans="2:9" ht="13.15" customHeight="1" x14ac:dyDescent="0.2"/>
    <row r="13" spans="2:9" ht="15" x14ac:dyDescent="0.25">
      <c r="B13" s="16"/>
      <c r="C13" s="16"/>
      <c r="D13" s="16"/>
    </row>
    <row r="14" spans="2:9" ht="15" x14ac:dyDescent="0.25">
      <c r="B14" s="16"/>
      <c r="C14" s="16"/>
      <c r="D14" s="16"/>
    </row>
  </sheetData>
  <mergeCells count="2">
    <mergeCell ref="B1:F1"/>
    <mergeCell ref="C10:E10"/>
  </mergeCells>
  <hyperlinks>
    <hyperlink ref="C8" location="'50 Years Data '!A1" display="'50 Years Data '!A1" xr:uid="{822BDB78-7652-4330-81BB-A089C79B0521}"/>
    <hyperlink ref="C5" r:id="rId1" location="tbl69" xr:uid="{D6C6738E-1AF8-47CD-98F7-7E8172AE56DC}"/>
    <hyperlink ref="C6" r:id="rId2" xr:uid="{88459C71-05FD-425B-AE6D-259C7B2AA68B}"/>
    <hyperlink ref="C7" location="'FP Canada-Institute Survey'!A1" display="FP Canada-Institute Survey" xr:uid="{3CCF3E8D-75AA-4F12-84E1-126B7AEE28D4}"/>
  </hyperlinks>
  <pageMargins left="0.7" right="0.7" top="0.75" bottom="0.75" header="0.3" footer="0.3"/>
  <pageSetup scale="64" fitToHeight="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48ef71e-865c-44db-947e-4e65fd0a57d2">
      <Terms xmlns="http://schemas.microsoft.com/office/infopath/2007/PartnerControls"/>
    </lcf76f155ced4ddcb4097134ff3c332f>
    <TaxCatchAll xmlns="a2e10384-91a6-43a3-8f71-d28f8072176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FP Canada Multipage Word" ma:contentTypeID="0x0101006108020C2D8C0143AF9FCE8289A30C040100600F0139DBEEB8408CBC9C30020528FB" ma:contentTypeVersion="27" ma:contentTypeDescription="" ma:contentTypeScope="" ma:versionID="7e99c21664f943bacff426995753d993">
  <xsd:schema xmlns:xsd="http://www.w3.org/2001/XMLSchema" xmlns:xs="http://www.w3.org/2001/XMLSchema" xmlns:p="http://schemas.microsoft.com/office/2006/metadata/properties" xmlns:ns2="048ef71e-865c-44db-947e-4e65fd0a57d2" xmlns:ns3="a2e10384-91a6-43a3-8f71-d28f80721767" targetNamespace="http://schemas.microsoft.com/office/2006/metadata/properties" ma:root="true" ma:fieldsID="8eca59f5abe190038bec161162dfd146" ns2:_="" ns3:_="">
    <xsd:import namespace="048ef71e-865c-44db-947e-4e65fd0a57d2"/>
    <xsd:import namespace="a2e10384-91a6-43a3-8f71-d28f80721767"/>
    <xsd:element name="properties">
      <xsd:complexType>
        <xsd:sequence>
          <xsd:element name="documentManagement">
            <xsd:complexType>
              <xsd:all>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8ef71e-865c-44db-947e-4e65fd0a57d2" elementFormDefault="qualified">
    <xsd:import namespace="http://schemas.microsoft.com/office/2006/documentManagement/types"/>
    <xsd:import namespace="http://schemas.microsoft.com/office/infopath/2007/PartnerControls"/>
    <xsd:element name="MediaServiceAutoKeyPoints" ma:index="8" nillable="true" ma:displayName="MediaServiceAutoKeyPoints" ma:hidden="true" ma:internalName="MediaServiceAutoKeyPoints" ma:readOnly="true">
      <xsd:simpleType>
        <xsd:restriction base="dms:Note"/>
      </xsd:simpleType>
    </xsd:element>
    <xsd:element name="MediaServiceKeyPoints" ma:index="9" nillable="true" ma:displayName="KeyPoints" ma:internalName="MediaServiceKeyPoints" ma:readOnly="true">
      <xsd:simpleType>
        <xsd:restriction base="dms:Note">
          <xsd:maxLength value="255"/>
        </xsd:restriction>
      </xsd:simpleType>
    </xsd:element>
    <xsd:element name="MediaLengthInSeconds" ma:index="10" nillable="true" ma:displayName="Length (seconds)"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eedb87e-4c2b-4953-b6b2-a1a744eabd55" ma:termSetId="09814cd3-568e-fe90-9814-8d621ff8fb84" ma:anchorId="fba54fb3-c3e1-fe81-a776-ca4b69148c4d" ma:open="true" ma:isKeyword="false">
      <xsd:complexType>
        <xsd:sequence>
          <xsd:element ref="pc:Terms" minOccurs="0" maxOccurs="1"/>
        </xsd:sequence>
      </xsd:complex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1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e10384-91a6-43a3-8f71-d28f8072176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12a84c7-35c5-4a06-9363-83ae75ff3186}" ma:internalName="TaxCatchAll" ma:showField="CatchAllData" ma:web="a2e10384-91a6-43a3-8f71-d28f80721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7C38C0-CE32-4ECA-BF8E-277B8F8A0DFF}">
  <ds:schemaRefs>
    <ds:schemaRef ds:uri="http://purl.org/dc/elements/1.1/"/>
    <ds:schemaRef ds:uri="http://purl.org/dc/dcmitype/"/>
    <ds:schemaRef ds:uri="http://schemas.microsoft.com/office/infopath/2007/PartnerControls"/>
    <ds:schemaRef ds:uri="http://www.w3.org/XML/1998/namespace"/>
    <ds:schemaRef ds:uri="http://schemas.openxmlformats.org/package/2006/metadata/core-properties"/>
    <ds:schemaRef ds:uri="http://schemas.microsoft.com/office/2006/documentManagement/types"/>
    <ds:schemaRef ds:uri="a2e10384-91a6-43a3-8f71-d28f80721767"/>
    <ds:schemaRef ds:uri="048ef71e-865c-44db-947e-4e65fd0a57d2"/>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A6AC981-2422-42E8-B259-6EB8AE7290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8ef71e-865c-44db-947e-4e65fd0a57d2"/>
    <ds:schemaRef ds:uri="a2e10384-91a6-43a3-8f71-d28f80721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E8FD96-19D0-4567-AC03-DFD937E922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20</vt:i4>
      </vt:variant>
    </vt:vector>
  </HeadingPairs>
  <TitlesOfParts>
    <vt:vector size="38" baseType="lpstr">
      <vt:lpstr>Addendum</vt:lpstr>
      <vt:lpstr>Introduction</vt:lpstr>
      <vt:lpstr>Calculating the PAG</vt:lpstr>
      <vt:lpstr>Summary Rates</vt:lpstr>
      <vt:lpstr>Supporting Data for PAG</vt:lpstr>
      <vt:lpstr>Inflation</vt:lpstr>
      <vt:lpstr>Short-Term</vt:lpstr>
      <vt:lpstr>Fixed Income</vt:lpstr>
      <vt:lpstr>Canadian Equities</vt:lpstr>
      <vt:lpstr>U.S. Equities</vt:lpstr>
      <vt:lpstr>International Equities  </vt:lpstr>
      <vt:lpstr>Emerging Market Equities</vt:lpstr>
      <vt:lpstr>Historical Rates</vt:lpstr>
      <vt:lpstr>Historical PAG</vt:lpstr>
      <vt:lpstr>50 Years Data </vt:lpstr>
      <vt:lpstr>FP Canada-Institute Survey</vt:lpstr>
      <vt:lpstr>MBER</vt:lpstr>
      <vt:lpstr>Historical correlation</vt:lpstr>
      <vt:lpstr>FP_Canada_IPF_Survey</vt:lpstr>
      <vt:lpstr>FP_Canada_Survey</vt:lpstr>
      <vt:lpstr>'50 Years Data '!Print_Area</vt:lpstr>
      <vt:lpstr>Addendum!Print_Area</vt:lpstr>
      <vt:lpstr>'Calculating the PAG'!Print_Area</vt:lpstr>
      <vt:lpstr>'Canadian Equities'!Print_Area</vt:lpstr>
      <vt:lpstr>'Emerging Market Equities'!Print_Area</vt:lpstr>
      <vt:lpstr>'Fixed Income'!Print_Area</vt:lpstr>
      <vt:lpstr>'FP Canada-Institute Survey'!Print_Area</vt:lpstr>
      <vt:lpstr>'Historical PAG'!Print_Area</vt:lpstr>
      <vt:lpstr>'Historical Rates'!Print_Area</vt:lpstr>
      <vt:lpstr>Inflation!Print_Area</vt:lpstr>
      <vt:lpstr>'International Equities  '!Print_Area</vt:lpstr>
      <vt:lpstr>Introduction!Print_Area</vt:lpstr>
      <vt:lpstr>MBER!Print_Area</vt:lpstr>
      <vt:lpstr>'Short-Term'!Print_Area</vt:lpstr>
      <vt:lpstr>'Summary Rates'!Print_Area</vt:lpstr>
      <vt:lpstr>'Supporting Data for PAG'!Print_Area</vt:lpstr>
      <vt:lpstr>'U.S. Equities'!Print_Area</vt:lpstr>
      <vt:lpstr>'50 Years Data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Sophie Brûlotte</dc:creator>
  <cp:keywords/>
  <dc:description/>
  <cp:lastModifiedBy>Varsha Scolia</cp:lastModifiedBy>
  <cp:revision/>
  <dcterms:created xsi:type="dcterms:W3CDTF">2018-03-28T19:04:37Z</dcterms:created>
  <dcterms:modified xsi:type="dcterms:W3CDTF">2025-04-23T14:47:01Z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0x0101006108020C2D8C0143AF9FCE8289A30C040100600F0139DBEEB8408CBC9C30020528FB</vt:lpwstr>
  </property>
  <property fmtid="{D5CDD505-2E9C-101B-9397-08002B2CF9AE}" pid="3" name="MediaServiceImageTags">
    <vt:lpwstr/>
  </property>
</Properties>
</file>