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heidi.evans\Downloads\PAG to upload\"/>
    </mc:Choice>
  </mc:AlternateContent>
  <xr:revisionPtr revIDLastSave="0" documentId="13_ncr:1_{7266E3C0-5F6D-4B58-A9F5-08050754CB5A}" xr6:coauthVersionLast="47" xr6:coauthVersionMax="47" xr10:uidLastSave="{00000000-0000-0000-0000-000000000000}"/>
  <bookViews>
    <workbookView xWindow="28680" yWindow="-120" windowWidth="29040" windowHeight="15720" tabRatio="785" xr2:uid="{14AFD280-94CC-4ED7-B6E7-2176FB1E8798}"/>
  </bookViews>
  <sheets>
    <sheet name="Addenda" sheetId="22" r:id="rId1"/>
    <sheet name="Introduction" sheetId="16" r:id="rId2"/>
    <sheet name="Calcul des NHP" sheetId="28" r:id="rId3"/>
    <sheet name="Résumé des taux" sheetId="9" r:id="rId4"/>
    <sheet name="Sources de données des NHP" sheetId="30" r:id="rId5"/>
    <sheet name="Inflation" sheetId="10" r:id="rId6"/>
    <sheet name="Court terme" sheetId="11" r:id="rId7"/>
    <sheet name="Revenu fixe" sheetId="12" r:id="rId8"/>
    <sheet name="Actions canadiennes" sheetId="13" r:id="rId9"/>
    <sheet name="Actions américaines" sheetId="45" r:id="rId10"/>
    <sheet name="Actions internationales" sheetId="14" r:id="rId11"/>
    <sheet name="Actions marchés émergents" sheetId="15" r:id="rId12"/>
    <sheet name="Taux historiques" sheetId="31" r:id="rId13"/>
    <sheet name="NHP historiques" sheetId="27" r:id="rId14"/>
    <sheet name="Sondage Institut FP Canada" sheetId="18" r:id="rId15"/>
    <sheet name="Rendement attendu marché" sheetId="46" r:id="rId16"/>
    <sheet name="Données sur 50 ans" sheetId="17" r:id="rId17"/>
    <sheet name="Corrélation historique" sheetId="44" r:id="rId18"/>
  </sheets>
  <definedNames>
    <definedName name="_xlnm.Print_Area" localSheetId="9">'Actions américaines'!$A$1:$G$12</definedName>
    <definedName name="_xlnm.Print_Area" localSheetId="10">'Actions internationales'!$B$1:$G$11</definedName>
    <definedName name="_xlnm.Print_Area" localSheetId="11">'Actions marchés émergents'!$A$1:$G$11</definedName>
    <definedName name="_xlnm.Print_Area" localSheetId="6">'Court terme'!$A$1:$G$10</definedName>
    <definedName name="_xlnm.Print_Area" localSheetId="5">Inflation!$A$1:$G$12</definedName>
    <definedName name="_xlnm.Print_Area" localSheetId="1">Introduction!$A$1:$J$24</definedName>
    <definedName name="_xlnm.Print_Area" localSheetId="15">'Rendement attendu marché'!$A$1:$K$20</definedName>
    <definedName name="_xlnm.Print_Area" localSheetId="3">'Résumé des taux'!$A$1:$J$21</definedName>
    <definedName name="_xlnm.Print_Area" localSheetId="7">'Revenu fixe'!$B$1:$G$11</definedName>
    <definedName name="_xlnm.Print_Titles" localSheetId="16">'Données sur 50 ans'!$5:$6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46" l="1"/>
  <c r="F7" i="11" l="1"/>
  <c r="F26" i="9" l="1"/>
  <c r="L17" i="44" l="1"/>
  <c r="L16" i="44"/>
  <c r="L15" i="44"/>
  <c r="L14" i="44"/>
  <c r="L13" i="44"/>
  <c r="R11" i="44"/>
  <c r="Q11" i="44"/>
  <c r="P11" i="44"/>
  <c r="O11" i="44"/>
  <c r="N11" i="44"/>
  <c r="I11" i="44"/>
  <c r="H11" i="44"/>
  <c r="G11" i="44"/>
  <c r="C16" i="44"/>
  <c r="E10" i="27"/>
  <c r="F25" i="9"/>
  <c r="S15" i="44"/>
  <c r="J17" i="44"/>
  <c r="H17" i="44"/>
  <c r="O15" i="44"/>
  <c r="Q17" i="44"/>
  <c r="S16" i="44"/>
  <c r="O16" i="44"/>
  <c r="N16" i="44"/>
  <c r="M16" i="44"/>
  <c r="P17" i="44"/>
  <c r="P16" i="44"/>
  <c r="N15" i="44"/>
  <c r="M15" i="44"/>
  <c r="G17" i="44"/>
  <c r="G16" i="44"/>
  <c r="D16" i="44"/>
  <c r="F16" i="44"/>
  <c r="E16" i="44"/>
  <c r="J16" i="44"/>
  <c r="J15" i="44"/>
  <c r="F15" i="44"/>
  <c r="D17" i="44"/>
  <c r="D15" i="44"/>
  <c r="E15" i="44"/>
  <c r="O17" i="44"/>
  <c r="S14" i="44"/>
  <c r="N14" i="44"/>
  <c r="M14" i="44"/>
  <c r="N17" i="44"/>
  <c r="S13" i="44"/>
  <c r="M13" i="44"/>
  <c r="S17" i="44"/>
  <c r="M17" i="44"/>
  <c r="S12" i="44"/>
  <c r="J12" i="44" l="1"/>
  <c r="F17" i="44"/>
  <c r="E17" i="44"/>
  <c r="E14" i="44"/>
  <c r="J13" i="44"/>
  <c r="J14" i="44"/>
  <c r="D14" i="44"/>
  <c r="D13" i="44"/>
  <c r="F24" i="9"/>
  <c r="F23" i="9"/>
  <c r="E24" i="9"/>
  <c r="F12" i="9"/>
  <c r="E12" i="9"/>
  <c r="D12" i="9"/>
  <c r="BZ88" i="17"/>
  <c r="CA88" i="17"/>
  <c r="CB88" i="17"/>
  <c r="CC88" i="17"/>
  <c r="CD88" i="17"/>
  <c r="CE88" i="17"/>
  <c r="CF88" i="17"/>
  <c r="CG88" i="17"/>
  <c r="CH88" i="17"/>
  <c r="CI88" i="17"/>
  <c r="CJ88" i="17"/>
  <c r="CK88" i="17"/>
  <c r="CL88" i="17"/>
  <c r="CM88" i="17"/>
  <c r="CN88" i="17"/>
  <c r="CO88" i="17"/>
  <c r="CP88" i="17"/>
  <c r="CQ88" i="17"/>
  <c r="CR88" i="17"/>
  <c r="CS88" i="17"/>
  <c r="CT88" i="17"/>
  <c r="CU88" i="17"/>
  <c r="CV88" i="17"/>
  <c r="CW88" i="17"/>
  <c r="CX88" i="17"/>
  <c r="CY88" i="17"/>
  <c r="CZ88" i="17"/>
  <c r="DA88" i="17"/>
  <c r="DB88" i="17"/>
  <c r="DC88" i="17"/>
  <c r="BZ89" i="17"/>
  <c r="CA89" i="17"/>
  <c r="CB89" i="17"/>
  <c r="CC89" i="17"/>
  <c r="CD89" i="17"/>
  <c r="CE89" i="17"/>
  <c r="CF89" i="17"/>
  <c r="CG89" i="17"/>
  <c r="CH89" i="17"/>
  <c r="CI89" i="17"/>
  <c r="CJ89" i="17"/>
  <c r="CK89" i="17"/>
  <c r="CL89" i="17"/>
  <c r="CM89" i="17"/>
  <c r="CN89" i="17"/>
  <c r="CO89" i="17"/>
  <c r="CP89" i="17"/>
  <c r="CQ89" i="17"/>
  <c r="CR89" i="17"/>
  <c r="CS89" i="17"/>
  <c r="CT89" i="17"/>
  <c r="CU89" i="17"/>
  <c r="CV89" i="17"/>
  <c r="CW89" i="17"/>
  <c r="CX89" i="17"/>
  <c r="CY89" i="17"/>
  <c r="CZ89" i="17"/>
  <c r="DA89" i="17"/>
  <c r="DB89" i="17"/>
  <c r="DC89" i="17"/>
  <c r="BZ90" i="17"/>
  <c r="CA90" i="17"/>
  <c r="CB90" i="17"/>
  <c r="CC90" i="17"/>
  <c r="CD90" i="17"/>
  <c r="CE90" i="17"/>
  <c r="CF90" i="17"/>
  <c r="CG90" i="17"/>
  <c r="CH90" i="17"/>
  <c r="CI90" i="17"/>
  <c r="CJ90" i="17"/>
  <c r="CK90" i="17"/>
  <c r="CL90" i="17"/>
  <c r="CM90" i="17"/>
  <c r="CN90" i="17"/>
  <c r="CO90" i="17"/>
  <c r="CP90" i="17"/>
  <c r="CQ90" i="17"/>
  <c r="CR90" i="17"/>
  <c r="CS90" i="17"/>
  <c r="CT90" i="17"/>
  <c r="CU90" i="17"/>
  <c r="CV90" i="17"/>
  <c r="CW90" i="17"/>
  <c r="CX90" i="17"/>
  <c r="CY90" i="17"/>
  <c r="CZ90" i="17"/>
  <c r="DA90" i="17"/>
  <c r="DB90" i="17"/>
  <c r="DC90" i="17"/>
  <c r="BZ91" i="17"/>
  <c r="CA91" i="17"/>
  <c r="CB91" i="17"/>
  <c r="CC91" i="17"/>
  <c r="CD91" i="17"/>
  <c r="CE91" i="17"/>
  <c r="CF91" i="17"/>
  <c r="CG91" i="17"/>
  <c r="CH91" i="17"/>
  <c r="CI91" i="17"/>
  <c r="CJ91" i="17"/>
  <c r="CK91" i="17"/>
  <c r="CL91" i="17"/>
  <c r="CM91" i="17"/>
  <c r="CN91" i="17"/>
  <c r="CO91" i="17"/>
  <c r="CP91" i="17"/>
  <c r="CQ91" i="17"/>
  <c r="CR91" i="17"/>
  <c r="CS91" i="17"/>
  <c r="CT91" i="17"/>
  <c r="CU91" i="17"/>
  <c r="CV91" i="17"/>
  <c r="CW91" i="17"/>
  <c r="CX91" i="17"/>
  <c r="CY91" i="17"/>
  <c r="CZ91" i="17"/>
  <c r="DA91" i="17"/>
  <c r="DB91" i="17"/>
  <c r="DC91" i="17"/>
  <c r="BZ92" i="17"/>
  <c r="CB92" i="17"/>
  <c r="CD92" i="17"/>
  <c r="CE92" i="17"/>
  <c r="CF92" i="17"/>
  <c r="CG92" i="17"/>
  <c r="CH92" i="17"/>
  <c r="CI92" i="17"/>
  <c r="CJ92" i="17"/>
  <c r="CK92" i="17"/>
  <c r="CL92" i="17"/>
  <c r="CM92" i="17"/>
  <c r="CN92" i="17"/>
  <c r="CO92" i="17"/>
  <c r="CP92" i="17"/>
  <c r="CQ92" i="17"/>
  <c r="CR92" i="17"/>
  <c r="CS92" i="17"/>
  <c r="CT92" i="17"/>
  <c r="CU92" i="17"/>
  <c r="CV92" i="17"/>
  <c r="CW92" i="17"/>
  <c r="CX92" i="17"/>
  <c r="CY92" i="17"/>
  <c r="CZ92" i="17"/>
  <c r="DA92" i="17"/>
  <c r="DB92" i="17"/>
  <c r="DC92" i="17"/>
  <c r="BZ93" i="17"/>
  <c r="CB93" i="17"/>
  <c r="CD93" i="17"/>
  <c r="CE93" i="17"/>
  <c r="CF93" i="17"/>
  <c r="CG93" i="17"/>
  <c r="CH93" i="17"/>
  <c r="CI93" i="17"/>
  <c r="CJ93" i="17"/>
  <c r="CK93" i="17"/>
  <c r="CL93" i="17"/>
  <c r="CM93" i="17"/>
  <c r="CN93" i="17"/>
  <c r="CO93" i="17"/>
  <c r="CP93" i="17"/>
  <c r="CQ93" i="17"/>
  <c r="CR93" i="17"/>
  <c r="CS93" i="17"/>
  <c r="CT93" i="17"/>
  <c r="CU93" i="17"/>
  <c r="CV93" i="17"/>
  <c r="CW93" i="17"/>
  <c r="CX93" i="17"/>
  <c r="CY93" i="17"/>
  <c r="CZ93" i="17"/>
  <c r="DA93" i="17"/>
  <c r="DB93" i="17"/>
  <c r="DC93" i="17"/>
  <c r="BZ94" i="17"/>
  <c r="CB94" i="17"/>
  <c r="CD94" i="17"/>
  <c r="CE94" i="17"/>
  <c r="CF94" i="17"/>
  <c r="CG94" i="17"/>
  <c r="CH94" i="17"/>
  <c r="CI94" i="17"/>
  <c r="CJ94" i="17"/>
  <c r="CK94" i="17"/>
  <c r="CL94" i="17"/>
  <c r="CM94" i="17"/>
  <c r="CN94" i="17"/>
  <c r="CO94" i="17"/>
  <c r="CP94" i="17"/>
  <c r="CQ94" i="17"/>
  <c r="CR94" i="17"/>
  <c r="CS94" i="17"/>
  <c r="CT94" i="17"/>
  <c r="CU94" i="17"/>
  <c r="CV94" i="17"/>
  <c r="CW94" i="17"/>
  <c r="CX94" i="17"/>
  <c r="CY94" i="17"/>
  <c r="CZ94" i="17"/>
  <c r="DA94" i="17"/>
  <c r="DB94" i="17"/>
  <c r="DC94" i="17"/>
  <c r="BZ95" i="17"/>
  <c r="CB95" i="17"/>
  <c r="CD95" i="17"/>
  <c r="CE95" i="17"/>
  <c r="CF95" i="17"/>
  <c r="CG95" i="17"/>
  <c r="CH95" i="17"/>
  <c r="CI95" i="17"/>
  <c r="CJ95" i="17"/>
  <c r="CK95" i="17"/>
  <c r="CL95" i="17"/>
  <c r="CM95" i="17"/>
  <c r="CN95" i="17"/>
  <c r="CO95" i="17"/>
  <c r="CP95" i="17"/>
  <c r="CQ95" i="17"/>
  <c r="CR95" i="17"/>
  <c r="CS95" i="17"/>
  <c r="CT95" i="17"/>
  <c r="CU95" i="17"/>
  <c r="CV95" i="17"/>
  <c r="CW95" i="17"/>
  <c r="CX95" i="17"/>
  <c r="CY95" i="17"/>
  <c r="CZ95" i="17"/>
  <c r="DA95" i="17"/>
  <c r="DB95" i="17"/>
  <c r="DC95" i="17"/>
  <c r="BZ96" i="17"/>
  <c r="CB96" i="17"/>
  <c r="CD96" i="17"/>
  <c r="CE96" i="17"/>
  <c r="CF96" i="17"/>
  <c r="CG96" i="17"/>
  <c r="CH96" i="17"/>
  <c r="CI96" i="17"/>
  <c r="CJ96" i="17"/>
  <c r="CK96" i="17"/>
  <c r="CL96" i="17"/>
  <c r="CM96" i="17"/>
  <c r="CN96" i="17"/>
  <c r="CO96" i="17"/>
  <c r="CP96" i="17"/>
  <c r="CQ96" i="17"/>
  <c r="CR96" i="17"/>
  <c r="CS96" i="17"/>
  <c r="CT96" i="17"/>
  <c r="CU96" i="17"/>
  <c r="CV96" i="17"/>
  <c r="CW96" i="17"/>
  <c r="CX96" i="17"/>
  <c r="CY96" i="17"/>
  <c r="CZ96" i="17"/>
  <c r="DA96" i="17"/>
  <c r="DB96" i="17"/>
  <c r="DC96" i="17"/>
  <c r="BZ97" i="17"/>
  <c r="CB97" i="17"/>
  <c r="CD97" i="17"/>
  <c r="CE97" i="17"/>
  <c r="CF97" i="17"/>
  <c r="CG97" i="17"/>
  <c r="CH97" i="17"/>
  <c r="CI97" i="17"/>
  <c r="CJ97" i="17"/>
  <c r="CK97" i="17"/>
  <c r="CL97" i="17"/>
  <c r="CM97" i="17"/>
  <c r="CN97" i="17"/>
  <c r="CO97" i="17"/>
  <c r="CP97" i="17"/>
  <c r="CQ97" i="17"/>
  <c r="CR97" i="17"/>
  <c r="CS97" i="17"/>
  <c r="CT97" i="17"/>
  <c r="CU97" i="17"/>
  <c r="CV97" i="17"/>
  <c r="CW97" i="17"/>
  <c r="CX97" i="17"/>
  <c r="CY97" i="17"/>
  <c r="CZ97" i="17"/>
  <c r="DA97" i="17"/>
  <c r="DB97" i="17"/>
  <c r="DC97" i="17"/>
  <c r="BZ98" i="17"/>
  <c r="CB98" i="17"/>
  <c r="CD98" i="17"/>
  <c r="CE98" i="17"/>
  <c r="CF98" i="17"/>
  <c r="CG98" i="17"/>
  <c r="CH98" i="17"/>
  <c r="CI98" i="17"/>
  <c r="CJ98" i="17"/>
  <c r="CK98" i="17"/>
  <c r="CL98" i="17"/>
  <c r="CM98" i="17"/>
  <c r="CN98" i="17"/>
  <c r="CO98" i="17"/>
  <c r="CP98" i="17"/>
  <c r="CQ98" i="17"/>
  <c r="CR98" i="17"/>
  <c r="CS98" i="17"/>
  <c r="CT98" i="17"/>
  <c r="CU98" i="17"/>
  <c r="CV98" i="17"/>
  <c r="CW98" i="17"/>
  <c r="CX98" i="17"/>
  <c r="CY98" i="17"/>
  <c r="CZ98" i="17"/>
  <c r="DA98" i="17"/>
  <c r="DB98" i="17"/>
  <c r="DC98" i="17"/>
  <c r="BZ99" i="17"/>
  <c r="CB99" i="17"/>
  <c r="CD99" i="17"/>
  <c r="CE99" i="17"/>
  <c r="CF99" i="17"/>
  <c r="CG99" i="17"/>
  <c r="CH99" i="17"/>
  <c r="CI99" i="17"/>
  <c r="CJ99" i="17"/>
  <c r="CK99" i="17"/>
  <c r="CL99" i="17"/>
  <c r="CM99" i="17"/>
  <c r="CN99" i="17"/>
  <c r="CO99" i="17"/>
  <c r="CP99" i="17"/>
  <c r="CQ99" i="17"/>
  <c r="CR99" i="17"/>
  <c r="CS99" i="17"/>
  <c r="CT99" i="17"/>
  <c r="CU99" i="17"/>
  <c r="CV99" i="17"/>
  <c r="CW99" i="17"/>
  <c r="CX99" i="17"/>
  <c r="CY99" i="17"/>
  <c r="CZ99" i="17"/>
  <c r="DA99" i="17"/>
  <c r="DB99" i="17"/>
  <c r="DC99" i="17"/>
  <c r="BZ100" i="17"/>
  <c r="CB100" i="17"/>
  <c r="CD100" i="17"/>
  <c r="CE100" i="17"/>
  <c r="CF100" i="17"/>
  <c r="CG100" i="17"/>
  <c r="CH100" i="17"/>
  <c r="CI100" i="17"/>
  <c r="CJ100" i="17"/>
  <c r="CK100" i="17"/>
  <c r="CL100" i="17"/>
  <c r="CM100" i="17"/>
  <c r="CN100" i="17"/>
  <c r="CO100" i="17"/>
  <c r="CP100" i="17"/>
  <c r="CQ100" i="17"/>
  <c r="CR100" i="17"/>
  <c r="CS100" i="17"/>
  <c r="CT100" i="17"/>
  <c r="CU100" i="17"/>
  <c r="CV100" i="17"/>
  <c r="CW100" i="17"/>
  <c r="CX100" i="17"/>
  <c r="CY100" i="17"/>
  <c r="CZ100" i="17"/>
  <c r="DA100" i="17"/>
  <c r="DB100" i="17"/>
  <c r="DC100" i="17"/>
  <c r="BZ101" i="17"/>
  <c r="CB101" i="17"/>
  <c r="CD101" i="17"/>
  <c r="CE101" i="17"/>
  <c r="CF101" i="17"/>
  <c r="CG101" i="17"/>
  <c r="CH101" i="17"/>
  <c r="CI101" i="17"/>
  <c r="CJ101" i="17"/>
  <c r="CK101" i="17"/>
  <c r="CL101" i="17"/>
  <c r="CM101" i="17"/>
  <c r="CN101" i="17"/>
  <c r="CO101" i="17"/>
  <c r="CP101" i="17"/>
  <c r="CQ101" i="17"/>
  <c r="CR101" i="17"/>
  <c r="CS101" i="17"/>
  <c r="CT101" i="17"/>
  <c r="CU101" i="17"/>
  <c r="CV101" i="17"/>
  <c r="CW101" i="17"/>
  <c r="CX101" i="17"/>
  <c r="CY101" i="17"/>
  <c r="CZ101" i="17"/>
  <c r="DA101" i="17"/>
  <c r="DB101" i="17"/>
  <c r="DC101" i="17"/>
  <c r="BZ102" i="17"/>
  <c r="CB102" i="17"/>
  <c r="CD102" i="17"/>
  <c r="CE102" i="17"/>
  <c r="CF102" i="17"/>
  <c r="CG102" i="17"/>
  <c r="CH102" i="17"/>
  <c r="CI102" i="17"/>
  <c r="CJ102" i="17"/>
  <c r="CK102" i="17"/>
  <c r="CL102" i="17"/>
  <c r="CM102" i="17"/>
  <c r="CN102" i="17"/>
  <c r="CO102" i="17"/>
  <c r="CP102" i="17"/>
  <c r="CQ102" i="17"/>
  <c r="CR102" i="17"/>
  <c r="CS102" i="17"/>
  <c r="CT102" i="17"/>
  <c r="CU102" i="17"/>
  <c r="CV102" i="17"/>
  <c r="CW102" i="17"/>
  <c r="CX102" i="17"/>
  <c r="CY102" i="17"/>
  <c r="CZ102" i="17"/>
  <c r="DA102" i="17"/>
  <c r="DB102" i="17"/>
  <c r="DC102" i="17"/>
  <c r="F7" i="15"/>
  <c r="F7" i="14"/>
  <c r="C6" i="45"/>
  <c r="C5" i="45"/>
  <c r="F7" i="13"/>
  <c r="F7" i="12"/>
  <c r="C8" i="12" l="1"/>
  <c r="C7" i="45"/>
  <c r="C7" i="14"/>
  <c r="C7" i="15"/>
  <c r="C9" i="15"/>
  <c r="C9" i="14"/>
  <c r="C7" i="13"/>
  <c r="C7" i="12"/>
  <c r="G9" i="46"/>
  <c r="F9" i="46"/>
  <c r="E9" i="46"/>
  <c r="D9" i="46"/>
  <c r="F7" i="45"/>
  <c r="F7" i="10"/>
  <c r="F6" i="45"/>
  <c r="F5" i="45"/>
  <c r="DC76" i="17"/>
  <c r="DB76" i="17"/>
  <c r="DA76" i="17"/>
  <c r="CZ76" i="17"/>
  <c r="CY76" i="17"/>
  <c r="CX76" i="17"/>
  <c r="CW76" i="17"/>
  <c r="CV76" i="17"/>
  <c r="CT76" i="17"/>
  <c r="CS76" i="17"/>
  <c r="CR76" i="17"/>
  <c r="CP76" i="17"/>
  <c r="CO76" i="17"/>
  <c r="CN76" i="17"/>
  <c r="CL76" i="17"/>
  <c r="CK76" i="17"/>
  <c r="CJ76" i="17"/>
  <c r="CH76" i="17"/>
  <c r="CG76" i="17"/>
  <c r="CF76" i="17"/>
  <c r="CD76" i="17"/>
  <c r="CC76" i="17"/>
  <c r="CB76" i="17"/>
  <c r="BZ76" i="17"/>
  <c r="DC75" i="17"/>
  <c r="DB75" i="17"/>
  <c r="DA75" i="17"/>
  <c r="CZ75" i="17"/>
  <c r="CY75" i="17"/>
  <c r="CX75" i="17"/>
  <c r="CW75" i="17"/>
  <c r="CV75" i="17"/>
  <c r="CT75" i="17"/>
  <c r="CS75" i="17"/>
  <c r="CR75" i="17"/>
  <c r="CP75" i="17"/>
  <c r="CO75" i="17"/>
  <c r="CN75" i="17"/>
  <c r="CL75" i="17"/>
  <c r="CK75" i="17"/>
  <c r="CJ75" i="17"/>
  <c r="CH75" i="17"/>
  <c r="CG75" i="17"/>
  <c r="CF75" i="17"/>
  <c r="CD75" i="17"/>
  <c r="CC75" i="17"/>
  <c r="CB75" i="17"/>
  <c r="BZ75" i="17"/>
  <c r="DC74" i="17"/>
  <c r="DB74" i="17"/>
  <c r="DA74" i="17"/>
  <c r="CZ74" i="17"/>
  <c r="CX74" i="17"/>
  <c r="CW74" i="17"/>
  <c r="CV74" i="17"/>
  <c r="CT74" i="17"/>
  <c r="CS74" i="17"/>
  <c r="CR74" i="17"/>
  <c r="CP74" i="17"/>
  <c r="CO74" i="17"/>
  <c r="CN74" i="17"/>
  <c r="CL74" i="17"/>
  <c r="CK74" i="17"/>
  <c r="CJ74" i="17"/>
  <c r="CH74" i="17"/>
  <c r="CG74" i="17"/>
  <c r="CF74" i="17"/>
  <c r="CD74" i="17"/>
  <c r="CC74" i="17"/>
  <c r="CB74" i="17"/>
  <c r="BZ74" i="17"/>
  <c r="DB73" i="17"/>
  <c r="CZ73" i="17"/>
  <c r="CY73" i="17"/>
  <c r="CX73" i="17"/>
  <c r="CV73" i="17"/>
  <c r="CU73" i="17"/>
  <c r="CT73" i="17"/>
  <c r="CR73" i="17"/>
  <c r="CQ73" i="17"/>
  <c r="CP73" i="17"/>
  <c r="CN73" i="17"/>
  <c r="CM73" i="17"/>
  <c r="CL73" i="17"/>
  <c r="CJ73" i="17"/>
  <c r="CI73" i="17"/>
  <c r="CH73" i="17"/>
  <c r="CF73" i="17"/>
  <c r="CE73" i="17"/>
  <c r="CD73" i="17"/>
  <c r="CB73" i="17"/>
  <c r="CA73" i="17"/>
  <c r="BZ73" i="17"/>
  <c r="DB72" i="17"/>
  <c r="CZ72" i="17"/>
  <c r="CY72" i="17"/>
  <c r="CX72" i="17"/>
  <c r="CV72" i="17"/>
  <c r="CU72" i="17"/>
  <c r="CT72" i="17"/>
  <c r="CR72" i="17"/>
  <c r="CQ72" i="17"/>
  <c r="CP72" i="17"/>
  <c r="CN72" i="17"/>
  <c r="CM72" i="17"/>
  <c r="CL72" i="17"/>
  <c r="CJ72" i="17"/>
  <c r="CI72" i="17"/>
  <c r="CH72" i="17"/>
  <c r="CF72" i="17"/>
  <c r="CE72" i="17"/>
  <c r="CD72" i="17"/>
  <c r="CB72" i="17"/>
  <c r="CA72" i="17"/>
  <c r="BZ72" i="17"/>
  <c r="DB71" i="17"/>
  <c r="CZ71" i="17"/>
  <c r="CY71" i="17"/>
  <c r="CX71" i="17"/>
  <c r="CV71" i="17"/>
  <c r="CU71" i="17"/>
  <c r="CT71" i="17"/>
  <c r="CR71" i="17"/>
  <c r="CQ71" i="17"/>
  <c r="CP71" i="17"/>
  <c r="CN71" i="17"/>
  <c r="CM71" i="17"/>
  <c r="CL71" i="17"/>
  <c r="CJ71" i="17"/>
  <c r="CI71" i="17"/>
  <c r="CH71" i="17"/>
  <c r="CF71" i="17"/>
  <c r="CE71" i="17"/>
  <c r="CD71" i="17"/>
  <c r="CB71" i="17"/>
  <c r="CA71" i="17"/>
  <c r="BZ71" i="17"/>
  <c r="DB70" i="17"/>
  <c r="CZ70" i="17"/>
  <c r="CY70" i="17"/>
  <c r="CX70" i="17"/>
  <c r="CV70" i="17"/>
  <c r="CU70" i="17"/>
  <c r="CT70" i="17"/>
  <c r="CR70" i="17"/>
  <c r="CQ70" i="17"/>
  <c r="CP70" i="17"/>
  <c r="CN70" i="17"/>
  <c r="CM70" i="17"/>
  <c r="CL70" i="17"/>
  <c r="CJ70" i="17"/>
  <c r="CI70" i="17"/>
  <c r="CH70" i="17"/>
  <c r="CF70" i="17"/>
  <c r="CE70" i="17"/>
  <c r="CD70" i="17"/>
  <c r="CB70" i="17"/>
  <c r="CA70" i="17"/>
  <c r="BZ70" i="17"/>
  <c r="DB69" i="17"/>
  <c r="CZ69" i="17"/>
  <c r="CY69" i="17"/>
  <c r="CX69" i="17"/>
  <c r="CV69" i="17"/>
  <c r="CU69" i="17"/>
  <c r="CT69" i="17"/>
  <c r="CR69" i="17"/>
  <c r="CQ69" i="17"/>
  <c r="CP69" i="17"/>
  <c r="CN69" i="17"/>
  <c r="CM69" i="17"/>
  <c r="CL69" i="17"/>
  <c r="CJ69" i="17"/>
  <c r="CI69" i="17"/>
  <c r="CH69" i="17"/>
  <c r="CF69" i="17"/>
  <c r="CE69" i="17"/>
  <c r="CD69" i="17"/>
  <c r="CB69" i="17"/>
  <c r="CA69" i="17"/>
  <c r="BZ69" i="17"/>
  <c r="DB68" i="17"/>
  <c r="CZ68" i="17"/>
  <c r="CY68" i="17"/>
  <c r="CX68" i="17"/>
  <c r="CV68" i="17"/>
  <c r="CU68" i="17"/>
  <c r="CT68" i="17"/>
  <c r="CR68" i="17"/>
  <c r="CQ68" i="17"/>
  <c r="CP68" i="17"/>
  <c r="CN68" i="17"/>
  <c r="CM68" i="17"/>
  <c r="CL68" i="17"/>
  <c r="CJ68" i="17"/>
  <c r="CI68" i="17"/>
  <c r="CH68" i="17"/>
  <c r="CF68" i="17"/>
  <c r="CE68" i="17"/>
  <c r="CD68" i="17"/>
  <c r="CB68" i="17"/>
  <c r="CA68" i="17"/>
  <c r="BZ68" i="17"/>
  <c r="DB67" i="17"/>
  <c r="CZ67" i="17"/>
  <c r="CY67" i="17"/>
  <c r="CX67" i="17"/>
  <c r="CV67" i="17"/>
  <c r="CU67" i="17"/>
  <c r="CT67" i="17"/>
  <c r="CR67" i="17"/>
  <c r="CQ67" i="17"/>
  <c r="CP67" i="17"/>
  <c r="CN67" i="17"/>
  <c r="CM67" i="17"/>
  <c r="CL67" i="17"/>
  <c r="CJ67" i="17"/>
  <c r="CI67" i="17"/>
  <c r="CH67" i="17"/>
  <c r="CF67" i="17"/>
  <c r="CE67" i="17"/>
  <c r="CD67" i="17"/>
  <c r="CB67" i="17"/>
  <c r="CA67" i="17"/>
  <c r="BZ67" i="17"/>
  <c r="DB66" i="17"/>
  <c r="CZ66" i="17"/>
  <c r="CY66" i="17"/>
  <c r="CX66" i="17"/>
  <c r="CV66" i="17"/>
  <c r="CU66" i="17"/>
  <c r="CT66" i="17"/>
  <c r="CR66" i="17"/>
  <c r="CQ66" i="17"/>
  <c r="CP66" i="17"/>
  <c r="CN66" i="17"/>
  <c r="CM66" i="17"/>
  <c r="CL66" i="17"/>
  <c r="CJ66" i="17"/>
  <c r="CI66" i="17"/>
  <c r="CH66" i="17"/>
  <c r="CF66" i="17"/>
  <c r="CE66" i="17"/>
  <c r="CD66" i="17"/>
  <c r="CB66" i="17"/>
  <c r="CA66" i="17"/>
  <c r="BZ66" i="17"/>
  <c r="DB65" i="17"/>
  <c r="CZ65" i="17"/>
  <c r="CY65" i="17"/>
  <c r="CX65" i="17"/>
  <c r="CV65" i="17"/>
  <c r="CU65" i="17"/>
  <c r="CT65" i="17"/>
  <c r="CR65" i="17"/>
  <c r="CQ65" i="17"/>
  <c r="CP65" i="17"/>
  <c r="CN65" i="17"/>
  <c r="CM65" i="17"/>
  <c r="CL65" i="17"/>
  <c r="CJ65" i="17"/>
  <c r="CI65" i="17"/>
  <c r="CH65" i="17"/>
  <c r="CF65" i="17"/>
  <c r="CE65" i="17"/>
  <c r="CD65" i="17"/>
  <c r="CB65" i="17"/>
  <c r="CA65" i="17"/>
  <c r="BZ65" i="17"/>
  <c r="DB64" i="17"/>
  <c r="CZ64" i="17"/>
  <c r="CY64" i="17"/>
  <c r="CX64" i="17"/>
  <c r="CV64" i="17"/>
  <c r="CU64" i="17"/>
  <c r="CT64" i="17"/>
  <c r="CR64" i="17"/>
  <c r="CQ64" i="17"/>
  <c r="CP64" i="17"/>
  <c r="CN64" i="17"/>
  <c r="CM64" i="17"/>
  <c r="CL64" i="17"/>
  <c r="CJ64" i="17"/>
  <c r="CI64" i="17"/>
  <c r="CH64" i="17"/>
  <c r="CF64" i="17"/>
  <c r="CE64" i="17"/>
  <c r="CD64" i="17"/>
  <c r="CB64" i="17"/>
  <c r="CA64" i="17"/>
  <c r="BZ64" i="17"/>
  <c r="DB63" i="17"/>
  <c r="CZ63" i="17"/>
  <c r="CY63" i="17"/>
  <c r="CX63" i="17"/>
  <c r="CV63" i="17"/>
  <c r="CU63" i="17"/>
  <c r="CT63" i="17"/>
  <c r="CR63" i="17"/>
  <c r="CQ63" i="17"/>
  <c r="CP63" i="17"/>
  <c r="CN63" i="17"/>
  <c r="CM63" i="17"/>
  <c r="CL63" i="17"/>
  <c r="CJ63" i="17"/>
  <c r="CI63" i="17"/>
  <c r="CH63" i="17"/>
  <c r="CF63" i="17"/>
  <c r="CE63" i="17"/>
  <c r="CD63" i="17"/>
  <c r="CB63" i="17"/>
  <c r="CA63" i="17"/>
  <c r="BZ63" i="17"/>
  <c r="DB62" i="17"/>
  <c r="CZ62" i="17"/>
  <c r="CY62" i="17"/>
  <c r="CX62" i="17"/>
  <c r="CV62" i="17"/>
  <c r="CU62" i="17"/>
  <c r="CT62" i="17"/>
  <c r="CR62" i="17"/>
  <c r="CQ62" i="17"/>
  <c r="CP62" i="17"/>
  <c r="CN62" i="17"/>
  <c r="CM62" i="17"/>
  <c r="CL62" i="17"/>
  <c r="CJ62" i="17"/>
  <c r="CI62" i="17"/>
  <c r="CH62" i="17"/>
  <c r="CF62" i="17"/>
  <c r="CE62" i="17"/>
  <c r="CD62" i="17"/>
  <c r="CB62" i="17"/>
  <c r="CA62" i="17"/>
  <c r="BZ62" i="17"/>
  <c r="DB61" i="17"/>
  <c r="CZ61" i="17"/>
  <c r="CY61" i="17"/>
  <c r="CX61" i="17"/>
  <c r="CV61" i="17"/>
  <c r="CU61" i="17"/>
  <c r="CT61" i="17"/>
  <c r="CR61" i="17"/>
  <c r="CQ61" i="17"/>
  <c r="CP61" i="17"/>
  <c r="CN61" i="17"/>
  <c r="CM61" i="17"/>
  <c r="CL61" i="17"/>
  <c r="CJ61" i="17"/>
  <c r="CI61" i="17"/>
  <c r="CH61" i="17"/>
  <c r="CF61" i="17"/>
  <c r="CE61" i="17"/>
  <c r="CD61" i="17"/>
  <c r="CB61" i="17"/>
  <c r="CA61" i="17"/>
  <c r="BZ61" i="17"/>
  <c r="DB60" i="17"/>
  <c r="CZ60" i="17"/>
  <c r="CY60" i="17"/>
  <c r="CX60" i="17"/>
  <c r="CV60" i="17"/>
  <c r="CU60" i="17"/>
  <c r="CT60" i="17"/>
  <c r="CR60" i="17"/>
  <c r="CQ60" i="17"/>
  <c r="CP60" i="17"/>
  <c r="CN60" i="17"/>
  <c r="CM60" i="17"/>
  <c r="CL60" i="17"/>
  <c r="CJ60" i="17"/>
  <c r="CI60" i="17"/>
  <c r="CH60" i="17"/>
  <c r="CF60" i="17"/>
  <c r="CE60" i="17"/>
  <c r="CD60" i="17"/>
  <c r="CB60" i="17"/>
  <c r="CA60" i="17"/>
  <c r="BZ60" i="17"/>
  <c r="DB59" i="17"/>
  <c r="CZ59" i="17"/>
  <c r="CY59" i="17"/>
  <c r="CX59" i="17"/>
  <c r="CV59" i="17"/>
  <c r="CU59" i="17"/>
  <c r="CT59" i="17"/>
  <c r="CR59" i="17"/>
  <c r="CQ59" i="17"/>
  <c r="CP59" i="17"/>
  <c r="CN59" i="17"/>
  <c r="CM59" i="17"/>
  <c r="CL59" i="17"/>
  <c r="CJ59" i="17"/>
  <c r="CI59" i="17"/>
  <c r="CH59" i="17"/>
  <c r="CF59" i="17"/>
  <c r="CE59" i="17"/>
  <c r="CD59" i="17"/>
  <c r="CB59" i="17"/>
  <c r="CA59" i="17"/>
  <c r="BZ59" i="17"/>
  <c r="DB58" i="17"/>
  <c r="CZ58" i="17"/>
  <c r="CY58" i="17"/>
  <c r="CX58" i="17"/>
  <c r="CV58" i="17"/>
  <c r="CU58" i="17"/>
  <c r="CT58" i="17"/>
  <c r="CR58" i="17"/>
  <c r="CQ58" i="17"/>
  <c r="CP58" i="17"/>
  <c r="CN58" i="17"/>
  <c r="CM58" i="17"/>
  <c r="CL58" i="17"/>
  <c r="CJ58" i="17"/>
  <c r="CI58" i="17"/>
  <c r="CH58" i="17"/>
  <c r="CF58" i="17"/>
  <c r="CE58" i="17"/>
  <c r="CD58" i="17"/>
  <c r="CB58" i="17"/>
  <c r="CA58" i="17"/>
  <c r="BZ58" i="17"/>
  <c r="DB57" i="17"/>
  <c r="CZ57" i="17"/>
  <c r="CY57" i="17"/>
  <c r="CX57" i="17"/>
  <c r="CV57" i="17"/>
  <c r="CU57" i="17"/>
  <c r="CT57" i="17"/>
  <c r="CR57" i="17"/>
  <c r="CQ57" i="17"/>
  <c r="CP57" i="17"/>
  <c r="CN57" i="17"/>
  <c r="CM57" i="17"/>
  <c r="CL57" i="17"/>
  <c r="CJ57" i="17"/>
  <c r="CI57" i="17"/>
  <c r="CH57" i="17"/>
  <c r="CF57" i="17"/>
  <c r="CE57" i="17"/>
  <c r="CD57" i="17"/>
  <c r="CB57" i="17"/>
  <c r="CA57" i="17"/>
  <c r="BZ57" i="17"/>
  <c r="DB56" i="17"/>
  <c r="CZ56" i="17"/>
  <c r="CY56" i="17"/>
  <c r="CX56" i="17"/>
  <c r="CV56" i="17"/>
  <c r="CU56" i="17"/>
  <c r="CT56" i="17"/>
  <c r="CR56" i="17"/>
  <c r="CQ56" i="17"/>
  <c r="CP56" i="17"/>
  <c r="CN56" i="17"/>
  <c r="CM56" i="17"/>
  <c r="CL56" i="17"/>
  <c r="CJ56" i="17"/>
  <c r="CI56" i="17"/>
  <c r="CH56" i="17"/>
  <c r="CF56" i="17"/>
  <c r="CE56" i="17"/>
  <c r="CD56" i="17"/>
  <c r="CB56" i="17"/>
  <c r="CA56" i="17"/>
  <c r="BZ56" i="17"/>
  <c r="DB55" i="17"/>
  <c r="CZ55" i="17"/>
  <c r="CY55" i="17"/>
  <c r="CX55" i="17"/>
  <c r="CV55" i="17"/>
  <c r="CT55" i="17"/>
  <c r="CR55" i="17"/>
  <c r="CQ55" i="17"/>
  <c r="CP55" i="17"/>
  <c r="CN55" i="17"/>
  <c r="CM55" i="17"/>
  <c r="CL55" i="17"/>
  <c r="CJ55" i="17"/>
  <c r="CI55" i="17"/>
  <c r="CH55" i="17"/>
  <c r="CF55" i="17"/>
  <c r="CE55" i="17"/>
  <c r="CD55" i="17"/>
  <c r="CB55" i="17"/>
  <c r="CA55" i="17"/>
  <c r="BZ55" i="17"/>
  <c r="DB54" i="17"/>
  <c r="CZ54" i="17"/>
  <c r="CY54" i="17"/>
  <c r="CX54" i="17"/>
  <c r="CV54" i="17"/>
  <c r="CT54" i="17"/>
  <c r="CR54" i="17"/>
  <c r="CQ54" i="17"/>
  <c r="CP54" i="17"/>
  <c r="CN54" i="17"/>
  <c r="CM54" i="17"/>
  <c r="CL54" i="17"/>
  <c r="CJ54" i="17"/>
  <c r="CI54" i="17"/>
  <c r="CH54" i="17"/>
  <c r="CF54" i="17"/>
  <c r="CE54" i="17"/>
  <c r="CD54" i="17"/>
  <c r="CB54" i="17"/>
  <c r="CA54" i="17"/>
  <c r="BZ54" i="17"/>
  <c r="DB53" i="17"/>
  <c r="CZ53" i="17"/>
  <c r="CY53" i="17"/>
  <c r="CX53" i="17"/>
  <c r="CV53" i="17"/>
  <c r="CT53" i="17"/>
  <c r="CR53" i="17"/>
  <c r="CQ53" i="17"/>
  <c r="CP53" i="17"/>
  <c r="CN53" i="17"/>
  <c r="CM53" i="17"/>
  <c r="CL53" i="17"/>
  <c r="CJ53" i="17"/>
  <c r="CI53" i="17"/>
  <c r="CH53" i="17"/>
  <c r="CF53" i="17"/>
  <c r="CE53" i="17"/>
  <c r="CD53" i="17"/>
  <c r="CB53" i="17"/>
  <c r="CA53" i="17"/>
  <c r="BZ53" i="17"/>
  <c r="DB52" i="17"/>
  <c r="CZ52" i="17"/>
  <c r="CY52" i="17"/>
  <c r="CX52" i="17"/>
  <c r="CV52" i="17"/>
  <c r="CT52" i="17"/>
  <c r="CR52" i="17"/>
  <c r="CQ52" i="17"/>
  <c r="CP52" i="17"/>
  <c r="CN52" i="17"/>
  <c r="CM52" i="17"/>
  <c r="CL52" i="17"/>
  <c r="CJ52" i="17"/>
  <c r="CI52" i="17"/>
  <c r="CH52" i="17"/>
  <c r="CF52" i="17"/>
  <c r="CE52" i="17"/>
  <c r="CD52" i="17"/>
  <c r="CB52" i="17"/>
  <c r="CA52" i="17"/>
  <c r="BZ52" i="17"/>
  <c r="DB51" i="17"/>
  <c r="CZ51" i="17"/>
  <c r="CY51" i="17"/>
  <c r="CX51" i="17"/>
  <c r="CV51" i="17"/>
  <c r="CT51" i="17"/>
  <c r="CR51" i="17"/>
  <c r="CQ51" i="17"/>
  <c r="CP51" i="17"/>
  <c r="CN51" i="17"/>
  <c r="CM51" i="17"/>
  <c r="CL51" i="17"/>
  <c r="CJ51" i="17"/>
  <c r="CI51" i="17"/>
  <c r="CH51" i="17"/>
  <c r="CF51" i="17"/>
  <c r="CE51" i="17"/>
  <c r="CD51" i="17"/>
  <c r="CB51" i="17"/>
  <c r="CA51" i="17"/>
  <c r="BZ51" i="17"/>
  <c r="DB50" i="17"/>
  <c r="CZ50" i="17"/>
  <c r="CY50" i="17"/>
  <c r="CX50" i="17"/>
  <c r="CV50" i="17"/>
  <c r="CT50" i="17"/>
  <c r="CR50" i="17"/>
  <c r="CQ50" i="17"/>
  <c r="CP50" i="17"/>
  <c r="CN50" i="17"/>
  <c r="CM50" i="17"/>
  <c r="CL50" i="17"/>
  <c r="CJ50" i="17"/>
  <c r="CI50" i="17"/>
  <c r="CH50" i="17"/>
  <c r="CF50" i="17"/>
  <c r="CE50" i="17"/>
  <c r="CD50" i="17"/>
  <c r="CB50" i="17"/>
  <c r="CA50" i="17"/>
  <c r="BZ50" i="17"/>
  <c r="DB49" i="17"/>
  <c r="CZ49" i="17"/>
  <c r="CY49" i="17"/>
  <c r="CX49" i="17"/>
  <c r="CV49" i="17"/>
  <c r="CT49" i="17"/>
  <c r="CR49" i="17"/>
  <c r="CQ49" i="17"/>
  <c r="CP49" i="17"/>
  <c r="CN49" i="17"/>
  <c r="CM49" i="17"/>
  <c r="CL49" i="17"/>
  <c r="CJ49" i="17"/>
  <c r="CI49" i="17"/>
  <c r="CH49" i="17"/>
  <c r="CF49" i="17"/>
  <c r="CE49" i="17"/>
  <c r="CD49" i="17"/>
  <c r="CB49" i="17"/>
  <c r="CA49" i="17"/>
  <c r="BZ49" i="17"/>
  <c r="DB48" i="17"/>
  <c r="CZ48" i="17"/>
  <c r="CY48" i="17"/>
  <c r="CX48" i="17"/>
  <c r="CV48" i="17"/>
  <c r="CT48" i="17"/>
  <c r="CR48" i="17"/>
  <c r="CQ48" i="17"/>
  <c r="CP48" i="17"/>
  <c r="CN48" i="17"/>
  <c r="CM48" i="17"/>
  <c r="CL48" i="17"/>
  <c r="CJ48" i="17"/>
  <c r="CI48" i="17"/>
  <c r="CH48" i="17"/>
  <c r="CF48" i="17"/>
  <c r="CE48" i="17"/>
  <c r="CD48" i="17"/>
  <c r="CB48" i="17"/>
  <c r="CA48" i="17"/>
  <c r="BZ48" i="17"/>
  <c r="DB47" i="17"/>
  <c r="CZ47" i="17"/>
  <c r="CY47" i="17"/>
  <c r="CX47" i="17"/>
  <c r="CV47" i="17"/>
  <c r="CT47" i="17"/>
  <c r="CR47" i="17"/>
  <c r="CQ47" i="17"/>
  <c r="CP47" i="17"/>
  <c r="CN47" i="17"/>
  <c r="CM47" i="17"/>
  <c r="CL47" i="17"/>
  <c r="CJ47" i="17"/>
  <c r="CI47" i="17"/>
  <c r="CH47" i="17"/>
  <c r="CF47" i="17"/>
  <c r="CE47" i="17"/>
  <c r="CD47" i="17"/>
  <c r="CB47" i="17"/>
  <c r="CA47" i="17"/>
  <c r="BZ47" i="17"/>
  <c r="DB46" i="17"/>
  <c r="CZ46" i="17"/>
  <c r="CY46" i="17"/>
  <c r="CX46" i="17"/>
  <c r="CV46" i="17"/>
  <c r="CT46" i="17"/>
  <c r="CR46" i="17"/>
  <c r="CQ46" i="17"/>
  <c r="CP46" i="17"/>
  <c r="CN46" i="17"/>
  <c r="CM46" i="17"/>
  <c r="CL46" i="17"/>
  <c r="CJ46" i="17"/>
  <c r="CI46" i="17"/>
  <c r="CH46" i="17"/>
  <c r="CF46" i="17"/>
  <c r="CE46" i="17"/>
  <c r="CD46" i="17"/>
  <c r="CB46" i="17"/>
  <c r="CA46" i="17"/>
  <c r="BZ46" i="17"/>
  <c r="DB45" i="17"/>
  <c r="CZ45" i="17"/>
  <c r="CY45" i="17"/>
  <c r="CX45" i="17"/>
  <c r="CV45" i="17"/>
  <c r="CT45" i="17"/>
  <c r="CR45" i="17"/>
  <c r="CQ45" i="17"/>
  <c r="CP45" i="17"/>
  <c r="CN45" i="17"/>
  <c r="CM45" i="17"/>
  <c r="CL45" i="17"/>
  <c r="CJ45" i="17"/>
  <c r="CI45" i="17"/>
  <c r="CH45" i="17"/>
  <c r="CF45" i="17"/>
  <c r="CE45" i="17"/>
  <c r="CD45" i="17"/>
  <c r="CB45" i="17"/>
  <c r="CA45" i="17"/>
  <c r="BZ45" i="17"/>
  <c r="DB44" i="17"/>
  <c r="CZ44" i="17"/>
  <c r="CY44" i="17"/>
  <c r="CX44" i="17"/>
  <c r="CV44" i="17"/>
  <c r="CT44" i="17"/>
  <c r="CR44" i="17"/>
  <c r="CQ44" i="17"/>
  <c r="CP44" i="17"/>
  <c r="CN44" i="17"/>
  <c r="CM44" i="17"/>
  <c r="CL44" i="17"/>
  <c r="CJ44" i="17"/>
  <c r="CI44" i="17"/>
  <c r="CH44" i="17"/>
  <c r="CF44" i="17"/>
  <c r="CE44" i="17"/>
  <c r="CD44" i="17"/>
  <c r="CB44" i="17"/>
  <c r="CA44" i="17"/>
  <c r="BZ44" i="17"/>
  <c r="DB43" i="17"/>
  <c r="CZ43" i="17"/>
  <c r="CY43" i="17"/>
  <c r="CX43" i="17"/>
  <c r="CV43" i="17"/>
  <c r="CT43" i="17"/>
  <c r="CR43" i="17"/>
  <c r="CQ43" i="17"/>
  <c r="CP43" i="17"/>
  <c r="CN43" i="17"/>
  <c r="CM43" i="17"/>
  <c r="CL43" i="17"/>
  <c r="CJ43" i="17"/>
  <c r="CI43" i="17"/>
  <c r="CH43" i="17"/>
  <c r="CF43" i="17"/>
  <c r="CE43" i="17"/>
  <c r="CD43" i="17"/>
  <c r="CB43" i="17"/>
  <c r="CA43" i="17"/>
  <c r="BZ43" i="17"/>
  <c r="DB42" i="17"/>
  <c r="CZ42" i="17"/>
  <c r="CY42" i="17"/>
  <c r="CX42" i="17"/>
  <c r="CV42" i="17"/>
  <c r="CT42" i="17"/>
  <c r="CR42" i="17"/>
  <c r="CQ42" i="17"/>
  <c r="CP42" i="17"/>
  <c r="CN42" i="17"/>
  <c r="CM42" i="17"/>
  <c r="CL42" i="17"/>
  <c r="CJ42" i="17"/>
  <c r="CI42" i="17"/>
  <c r="CH42" i="17"/>
  <c r="CF42" i="17"/>
  <c r="CE42" i="17"/>
  <c r="CD42" i="17"/>
  <c r="CB42" i="17"/>
  <c r="CA42" i="17"/>
  <c r="BZ42" i="17"/>
  <c r="DB41" i="17"/>
  <c r="CZ41" i="17"/>
  <c r="CY41" i="17"/>
  <c r="CX41" i="17"/>
  <c r="CV41" i="17"/>
  <c r="CT41" i="17"/>
  <c r="CR41" i="17"/>
  <c r="CQ41" i="17"/>
  <c r="CP41" i="17"/>
  <c r="CN41" i="17"/>
  <c r="CM41" i="17"/>
  <c r="CL41" i="17"/>
  <c r="CJ41" i="17"/>
  <c r="CI41" i="17"/>
  <c r="CH41" i="17"/>
  <c r="CF41" i="17"/>
  <c r="CE41" i="17"/>
  <c r="CD41" i="17"/>
  <c r="CB41" i="17"/>
  <c r="CA41" i="17"/>
  <c r="BZ41" i="17"/>
  <c r="DB40" i="17"/>
  <c r="CZ40" i="17"/>
  <c r="CY40" i="17"/>
  <c r="CX40" i="17"/>
  <c r="CV40" i="17"/>
  <c r="CT40" i="17"/>
  <c r="CR40" i="17"/>
  <c r="CQ40" i="17"/>
  <c r="CP40" i="17"/>
  <c r="CN40" i="17"/>
  <c r="CM40" i="17"/>
  <c r="CL40" i="17"/>
  <c r="CJ40" i="17"/>
  <c r="CI40" i="17"/>
  <c r="CH40" i="17"/>
  <c r="CF40" i="17"/>
  <c r="CE40" i="17"/>
  <c r="CD40" i="17"/>
  <c r="CB40" i="17"/>
  <c r="CA40" i="17"/>
  <c r="BZ40" i="17"/>
  <c r="DB39" i="17"/>
  <c r="CZ39" i="17"/>
  <c r="CY39" i="17"/>
  <c r="CX39" i="17"/>
  <c r="CV39" i="17"/>
  <c r="CT39" i="17"/>
  <c r="CR39" i="17"/>
  <c r="CQ39" i="17"/>
  <c r="CP39" i="17"/>
  <c r="CN39" i="17"/>
  <c r="CM39" i="17"/>
  <c r="CL39" i="17"/>
  <c r="CJ39" i="17"/>
  <c r="CI39" i="17"/>
  <c r="CH39" i="17"/>
  <c r="CF39" i="17"/>
  <c r="CE39" i="17"/>
  <c r="CD39" i="17"/>
  <c r="CB39" i="17"/>
  <c r="CA39" i="17"/>
  <c r="BZ39" i="17"/>
  <c r="DB38" i="17"/>
  <c r="CZ38" i="17"/>
  <c r="CY38" i="17"/>
  <c r="CX38" i="17"/>
  <c r="CV38" i="17"/>
  <c r="CT38" i="17"/>
  <c r="CR38" i="17"/>
  <c r="CQ38" i="17"/>
  <c r="CP38" i="17"/>
  <c r="CN38" i="17"/>
  <c r="CM38" i="17"/>
  <c r="CL38" i="17"/>
  <c r="CJ38" i="17"/>
  <c r="CI38" i="17"/>
  <c r="CH38" i="17"/>
  <c r="CF38" i="17"/>
  <c r="CE38" i="17"/>
  <c r="CD38" i="17"/>
  <c r="CB38" i="17"/>
  <c r="CA38" i="17"/>
  <c r="BZ38" i="17"/>
  <c r="DB37" i="17"/>
  <c r="CZ37" i="17"/>
  <c r="CY37" i="17"/>
  <c r="CX37" i="17"/>
  <c r="CV37" i="17"/>
  <c r="CT37" i="17"/>
  <c r="CR37" i="17"/>
  <c r="CQ37" i="17"/>
  <c r="CP37" i="17"/>
  <c r="CN37" i="17"/>
  <c r="CM37" i="17"/>
  <c r="CL37" i="17"/>
  <c r="CJ37" i="17"/>
  <c r="CI37" i="17"/>
  <c r="CH37" i="17"/>
  <c r="CF37" i="17"/>
  <c r="CE37" i="17"/>
  <c r="CD37" i="17"/>
  <c r="CB37" i="17"/>
  <c r="CA37" i="17"/>
  <c r="BZ37" i="17"/>
  <c r="DB36" i="17"/>
  <c r="CZ36" i="17"/>
  <c r="CY36" i="17"/>
  <c r="CX36" i="17"/>
  <c r="CV36" i="17"/>
  <c r="CT36" i="17"/>
  <c r="CR36" i="17"/>
  <c r="CQ36" i="17"/>
  <c r="CP36" i="17"/>
  <c r="CN36" i="17"/>
  <c r="CM36" i="17"/>
  <c r="CL36" i="17"/>
  <c r="CJ36" i="17"/>
  <c r="CI36" i="17"/>
  <c r="CH36" i="17"/>
  <c r="CF36" i="17"/>
  <c r="CE36" i="17"/>
  <c r="CD36" i="17"/>
  <c r="CB36" i="17"/>
  <c r="CA36" i="17"/>
  <c r="BZ36" i="17"/>
  <c r="DB35" i="17"/>
  <c r="CZ35" i="17"/>
  <c r="CY35" i="17"/>
  <c r="CX35" i="17"/>
  <c r="CV35" i="17"/>
  <c r="CT35" i="17"/>
  <c r="CR35" i="17"/>
  <c r="CQ35" i="17"/>
  <c r="CP35" i="17"/>
  <c r="CN35" i="17"/>
  <c r="CM35" i="17"/>
  <c r="CL35" i="17"/>
  <c r="CJ35" i="17"/>
  <c r="CI35" i="17"/>
  <c r="CH35" i="17"/>
  <c r="CF35" i="17"/>
  <c r="CE35" i="17"/>
  <c r="CD35" i="17"/>
  <c r="CB35" i="17"/>
  <c r="CA35" i="17"/>
  <c r="BZ35" i="17"/>
  <c r="DB34" i="17"/>
  <c r="CZ34" i="17"/>
  <c r="CY34" i="17"/>
  <c r="CX34" i="17"/>
  <c r="CV34" i="17"/>
  <c r="CT34" i="17"/>
  <c r="CR34" i="17"/>
  <c r="CQ34" i="17"/>
  <c r="CP34" i="17"/>
  <c r="CN34" i="17"/>
  <c r="CM34" i="17"/>
  <c r="CL34" i="17"/>
  <c r="CJ34" i="17"/>
  <c r="CI34" i="17"/>
  <c r="CH34" i="17"/>
  <c r="CF34" i="17"/>
  <c r="CE34" i="17"/>
  <c r="CD34" i="17"/>
  <c r="CB34" i="17"/>
  <c r="CA34" i="17"/>
  <c r="BZ34" i="17"/>
  <c r="DB33" i="17"/>
  <c r="CZ33" i="17"/>
  <c r="CY33" i="17"/>
  <c r="CX33" i="17"/>
  <c r="CV33" i="17"/>
  <c r="CT33" i="17"/>
  <c r="CR33" i="17"/>
  <c r="CQ33" i="17"/>
  <c r="CP33" i="17"/>
  <c r="CN33" i="17"/>
  <c r="CM33" i="17"/>
  <c r="CL33" i="17"/>
  <c r="CJ33" i="17"/>
  <c r="CI33" i="17"/>
  <c r="CH33" i="17"/>
  <c r="CF33" i="17"/>
  <c r="CE33" i="17"/>
  <c r="CD33" i="17"/>
  <c r="CB33" i="17"/>
  <c r="CA33" i="17"/>
  <c r="BZ33" i="17"/>
  <c r="DB32" i="17"/>
  <c r="CZ32" i="17"/>
  <c r="CY32" i="17"/>
  <c r="CX32" i="17"/>
  <c r="CV32" i="17"/>
  <c r="CT32" i="17"/>
  <c r="CR32" i="17"/>
  <c r="CQ32" i="17"/>
  <c r="CP32" i="17"/>
  <c r="CN32" i="17"/>
  <c r="CM32" i="17"/>
  <c r="CL32" i="17"/>
  <c r="CJ32" i="17"/>
  <c r="CI32" i="17"/>
  <c r="CH32" i="17"/>
  <c r="CF32" i="17"/>
  <c r="CE32" i="17"/>
  <c r="CD32" i="17"/>
  <c r="CB32" i="17"/>
  <c r="CA32" i="17"/>
  <c r="BZ32" i="17"/>
  <c r="DB31" i="17"/>
  <c r="CZ31" i="17"/>
  <c r="CY31" i="17"/>
  <c r="CX31" i="17"/>
  <c r="CV31" i="17"/>
  <c r="CT31" i="17"/>
  <c r="CR31" i="17"/>
  <c r="CQ31" i="17"/>
  <c r="CP31" i="17"/>
  <c r="CN31" i="17"/>
  <c r="CM31" i="17"/>
  <c r="CL31" i="17"/>
  <c r="CJ31" i="17"/>
  <c r="CI31" i="17"/>
  <c r="CH31" i="17"/>
  <c r="CF31" i="17"/>
  <c r="CE31" i="17"/>
  <c r="CD31" i="17"/>
  <c r="CB31" i="17"/>
  <c r="CA31" i="17"/>
  <c r="BZ31" i="17"/>
  <c r="DB30" i="17"/>
  <c r="CZ30" i="17"/>
  <c r="CY30" i="17"/>
  <c r="CX30" i="17"/>
  <c r="CV30" i="17"/>
  <c r="CT30" i="17"/>
  <c r="CR30" i="17"/>
  <c r="CQ30" i="17"/>
  <c r="CP30" i="17"/>
  <c r="CN30" i="17"/>
  <c r="CM30" i="17"/>
  <c r="CL30" i="17"/>
  <c r="CJ30" i="17"/>
  <c r="CI30" i="17"/>
  <c r="CH30" i="17"/>
  <c r="CF30" i="17"/>
  <c r="CE30" i="17"/>
  <c r="CD30" i="17"/>
  <c r="CB30" i="17"/>
  <c r="CA30" i="17"/>
  <c r="BZ30" i="17"/>
  <c r="DB29" i="17"/>
  <c r="CZ29" i="17"/>
  <c r="CY29" i="17"/>
  <c r="CX29" i="17"/>
  <c r="CV29" i="17"/>
  <c r="CT29" i="17"/>
  <c r="CR29" i="17"/>
  <c r="CQ29" i="17"/>
  <c r="CP29" i="17"/>
  <c r="CN29" i="17"/>
  <c r="CM29" i="17"/>
  <c r="CL29" i="17"/>
  <c r="CJ29" i="17"/>
  <c r="CI29" i="17"/>
  <c r="CH29" i="17"/>
  <c r="CF29" i="17"/>
  <c r="CE29" i="17"/>
  <c r="CD29" i="17"/>
  <c r="CB29" i="17"/>
  <c r="CA29" i="17"/>
  <c r="BZ29" i="17"/>
  <c r="DB28" i="17"/>
  <c r="CZ28" i="17"/>
  <c r="CY28" i="17"/>
  <c r="CX28" i="17"/>
  <c r="CV28" i="17"/>
  <c r="CT28" i="17"/>
  <c r="CR28" i="17"/>
  <c r="CQ28" i="17"/>
  <c r="CP28" i="17"/>
  <c r="CN28" i="17"/>
  <c r="CM28" i="17"/>
  <c r="CL28" i="17"/>
  <c r="CJ28" i="17"/>
  <c r="CI28" i="17"/>
  <c r="CH28" i="17"/>
  <c r="CF28" i="17"/>
  <c r="CE28" i="17"/>
  <c r="CD28" i="17"/>
  <c r="CB28" i="17"/>
  <c r="CA28" i="17"/>
  <c r="BZ28" i="17"/>
  <c r="DB27" i="17"/>
  <c r="CZ27" i="17"/>
  <c r="CY27" i="17"/>
  <c r="CX27" i="17"/>
  <c r="CV27" i="17"/>
  <c r="CT27" i="17"/>
  <c r="CR27" i="17"/>
  <c r="CQ27" i="17"/>
  <c r="CP27" i="17"/>
  <c r="CN27" i="17"/>
  <c r="CM27" i="17"/>
  <c r="CL27" i="17"/>
  <c r="CJ27" i="17"/>
  <c r="CI27" i="17"/>
  <c r="CH27" i="17"/>
  <c r="CF27" i="17"/>
  <c r="CE27" i="17"/>
  <c r="CD27" i="17"/>
  <c r="CB27" i="17"/>
  <c r="CA27" i="17"/>
  <c r="BZ27" i="17"/>
  <c r="DB26" i="17"/>
  <c r="CZ26" i="17"/>
  <c r="CY26" i="17"/>
  <c r="CX26" i="17"/>
  <c r="CV26" i="17"/>
  <c r="CT26" i="17"/>
  <c r="CR26" i="17"/>
  <c r="CQ26" i="17"/>
  <c r="CP26" i="17"/>
  <c r="CN26" i="17"/>
  <c r="CM26" i="17"/>
  <c r="CL26" i="17"/>
  <c r="CJ26" i="17"/>
  <c r="CI26" i="17"/>
  <c r="CH26" i="17"/>
  <c r="CF26" i="17"/>
  <c r="CE26" i="17"/>
  <c r="CD26" i="17"/>
  <c r="CB26" i="17"/>
  <c r="CA26" i="17"/>
  <c r="BZ26" i="17"/>
  <c r="DB25" i="17"/>
  <c r="CZ25" i="17"/>
  <c r="CY25" i="17"/>
  <c r="CX25" i="17"/>
  <c r="CV25" i="17"/>
  <c r="CT25" i="17"/>
  <c r="CR25" i="17"/>
  <c r="CQ25" i="17"/>
  <c r="CP25" i="17"/>
  <c r="CN25" i="17"/>
  <c r="CM25" i="17"/>
  <c r="CL25" i="17"/>
  <c r="CJ25" i="17"/>
  <c r="CI25" i="17"/>
  <c r="CH25" i="17"/>
  <c r="CF25" i="17"/>
  <c r="CE25" i="17"/>
  <c r="CD25" i="17"/>
  <c r="CB25" i="17"/>
  <c r="CA25" i="17"/>
  <c r="BZ25" i="17"/>
  <c r="DB24" i="17"/>
  <c r="CZ24" i="17"/>
  <c r="CY24" i="17"/>
  <c r="CX24" i="17"/>
  <c r="CV24" i="17"/>
  <c r="CT24" i="17"/>
  <c r="CR24" i="17"/>
  <c r="CQ24" i="17"/>
  <c r="CP24" i="17"/>
  <c r="CN24" i="17"/>
  <c r="CM24" i="17"/>
  <c r="CL24" i="17"/>
  <c r="CJ24" i="17"/>
  <c r="CI24" i="17"/>
  <c r="CH24" i="17"/>
  <c r="CF24" i="17"/>
  <c r="CE24" i="17"/>
  <c r="CD24" i="17"/>
  <c r="CB24" i="17"/>
  <c r="CA24" i="17"/>
  <c r="BZ24" i="17"/>
  <c r="DB23" i="17"/>
  <c r="CZ23" i="17"/>
  <c r="CY23" i="17"/>
  <c r="CX23" i="17"/>
  <c r="CV23" i="17"/>
  <c r="CT23" i="17"/>
  <c r="CR23" i="17"/>
  <c r="CQ23" i="17"/>
  <c r="CP23" i="17"/>
  <c r="CN23" i="17"/>
  <c r="CM23" i="17"/>
  <c r="CL23" i="17"/>
  <c r="CJ23" i="17"/>
  <c r="CI23" i="17"/>
  <c r="CH23" i="17"/>
  <c r="CF23" i="17"/>
  <c r="CE23" i="17"/>
  <c r="CD23" i="17"/>
  <c r="CB23" i="17"/>
  <c r="CA23" i="17"/>
  <c r="BZ23" i="17"/>
  <c r="DB22" i="17"/>
  <c r="CZ22" i="17"/>
  <c r="CY22" i="17"/>
  <c r="CX22" i="17"/>
  <c r="CV22" i="17"/>
  <c r="CT22" i="17"/>
  <c r="CR22" i="17"/>
  <c r="CQ22" i="17"/>
  <c r="CP22" i="17"/>
  <c r="CN22" i="17"/>
  <c r="CM22" i="17"/>
  <c r="CL22" i="17"/>
  <c r="CJ22" i="17"/>
  <c r="CI22" i="17"/>
  <c r="CH22" i="17"/>
  <c r="CF22" i="17"/>
  <c r="CE22" i="17"/>
  <c r="CD22" i="17"/>
  <c r="CB22" i="17"/>
  <c r="CA22" i="17"/>
  <c r="BZ22" i="17"/>
  <c r="DB21" i="17"/>
  <c r="CZ21" i="17"/>
  <c r="CY21" i="17"/>
  <c r="CX21" i="17"/>
  <c r="CV21" i="17"/>
  <c r="CT21" i="17"/>
  <c r="CR21" i="17"/>
  <c r="CQ21" i="17"/>
  <c r="CP21" i="17"/>
  <c r="CN21" i="17"/>
  <c r="CM21" i="17"/>
  <c r="CL21" i="17"/>
  <c r="CJ21" i="17"/>
  <c r="CI21" i="17"/>
  <c r="CH21" i="17"/>
  <c r="CF21" i="17"/>
  <c r="CE21" i="17"/>
  <c r="CD21" i="17"/>
  <c r="CB21" i="17"/>
  <c r="CA21" i="17"/>
  <c r="BZ21" i="17"/>
  <c r="DB20" i="17"/>
  <c r="CZ20" i="17"/>
  <c r="CY20" i="17"/>
  <c r="CX20" i="17"/>
  <c r="CV20" i="17"/>
  <c r="CT20" i="17"/>
  <c r="CR20" i="17"/>
  <c r="CQ20" i="17"/>
  <c r="CP20" i="17"/>
  <c r="CN20" i="17"/>
  <c r="CM20" i="17"/>
  <c r="CL20" i="17"/>
  <c r="CJ20" i="17"/>
  <c r="CI20" i="17"/>
  <c r="CH20" i="17"/>
  <c r="CF20" i="17"/>
  <c r="CE20" i="17"/>
  <c r="CD20" i="17"/>
  <c r="CB20" i="17"/>
  <c r="CA20" i="17"/>
  <c r="BZ20" i="17"/>
  <c r="DB19" i="17"/>
  <c r="CZ19" i="17"/>
  <c r="CY19" i="17"/>
  <c r="CX19" i="17"/>
  <c r="CV19" i="17"/>
  <c r="CT19" i="17"/>
  <c r="CR19" i="17"/>
  <c r="CQ19" i="17"/>
  <c r="CP19" i="17"/>
  <c r="CN19" i="17"/>
  <c r="CM19" i="17"/>
  <c r="CL19" i="17"/>
  <c r="CJ19" i="17"/>
  <c r="CI19" i="17"/>
  <c r="CH19" i="17"/>
  <c r="CF19" i="17"/>
  <c r="CE19" i="17"/>
  <c r="CD19" i="17"/>
  <c r="CB19" i="17"/>
  <c r="CA19" i="17"/>
  <c r="BZ19" i="17"/>
  <c r="DB18" i="17"/>
  <c r="CZ18" i="17"/>
  <c r="CY18" i="17"/>
  <c r="CX18" i="17"/>
  <c r="CV18" i="17"/>
  <c r="CT18" i="17"/>
  <c r="CR18" i="17"/>
  <c r="CQ18" i="17"/>
  <c r="CP18" i="17"/>
  <c r="CN18" i="17"/>
  <c r="CM18" i="17"/>
  <c r="CL18" i="17"/>
  <c r="CJ18" i="17"/>
  <c r="CI18" i="17"/>
  <c r="CH18" i="17"/>
  <c r="CF18" i="17"/>
  <c r="CE18" i="17"/>
  <c r="CD18" i="17"/>
  <c r="CB18" i="17"/>
  <c r="CA18" i="17"/>
  <c r="BZ18" i="17"/>
  <c r="DB17" i="17"/>
  <c r="CZ17" i="17"/>
  <c r="CY17" i="17"/>
  <c r="CX17" i="17"/>
  <c r="CV17" i="17"/>
  <c r="CT17" i="17"/>
  <c r="CR17" i="17"/>
  <c r="CQ17" i="17"/>
  <c r="CP17" i="17"/>
  <c r="CN17" i="17"/>
  <c r="CM17" i="17"/>
  <c r="CL17" i="17"/>
  <c r="CJ17" i="17"/>
  <c r="CI17" i="17"/>
  <c r="CH17" i="17"/>
  <c r="CF17" i="17"/>
  <c r="CE17" i="17"/>
  <c r="CD17" i="17"/>
  <c r="CB17" i="17"/>
  <c r="CA17" i="17"/>
  <c r="BZ17" i="17"/>
  <c r="DB16" i="17"/>
  <c r="CZ16" i="17"/>
  <c r="CY16" i="17"/>
  <c r="CX16" i="17"/>
  <c r="CV16" i="17"/>
  <c r="CT16" i="17"/>
  <c r="CR16" i="17"/>
  <c r="CQ16" i="17"/>
  <c r="CP16" i="17"/>
  <c r="CN16" i="17"/>
  <c r="CM16" i="17"/>
  <c r="CL16" i="17"/>
  <c r="CJ16" i="17"/>
  <c r="CI16" i="17"/>
  <c r="CH16" i="17"/>
  <c r="CF16" i="17"/>
  <c r="CE16" i="17"/>
  <c r="CD16" i="17"/>
  <c r="CB16" i="17"/>
  <c r="CA16" i="17"/>
  <c r="BZ16" i="17"/>
  <c r="DB15" i="17"/>
  <c r="CZ15" i="17"/>
  <c r="CY15" i="17"/>
  <c r="CX15" i="17"/>
  <c r="CV15" i="17"/>
  <c r="CT15" i="17"/>
  <c r="CS15" i="17"/>
  <c r="CR15" i="17"/>
  <c r="CQ15" i="17"/>
  <c r="CP15" i="17"/>
  <c r="CN15" i="17"/>
  <c r="CM15" i="17"/>
  <c r="CL15" i="17"/>
  <c r="CJ15" i="17"/>
  <c r="CI15" i="17"/>
  <c r="CH15" i="17"/>
  <c r="CF15" i="17"/>
  <c r="CE15" i="17"/>
  <c r="CD15" i="17"/>
  <c r="CB15" i="17"/>
  <c r="CA15" i="17"/>
  <c r="BZ15" i="17"/>
  <c r="DB14" i="17"/>
  <c r="CZ14" i="17"/>
  <c r="CY14" i="17"/>
  <c r="CX14" i="17"/>
  <c r="CV14" i="17"/>
  <c r="CT14" i="17"/>
  <c r="CS14" i="17"/>
  <c r="CR14" i="17"/>
  <c r="CQ14" i="17"/>
  <c r="CP14" i="17"/>
  <c r="CN14" i="17"/>
  <c r="CM14" i="17"/>
  <c r="CL14" i="17"/>
  <c r="CJ14" i="17"/>
  <c r="CI14" i="17"/>
  <c r="CH14" i="17"/>
  <c r="CF14" i="17"/>
  <c r="CE14" i="17"/>
  <c r="CD14" i="17"/>
  <c r="CB14" i="17"/>
  <c r="CA14" i="17"/>
  <c r="BZ14" i="17"/>
  <c r="DB13" i="17"/>
  <c r="CZ13" i="17"/>
  <c r="CY13" i="17"/>
  <c r="CX13" i="17"/>
  <c r="CW13" i="17"/>
  <c r="CV13" i="17"/>
  <c r="CU13" i="17"/>
  <c r="CT13" i="17"/>
  <c r="CS13" i="17"/>
  <c r="CR13" i="17"/>
  <c r="CQ13" i="17"/>
  <c r="CP13" i="17"/>
  <c r="CN13" i="17"/>
  <c r="CM13" i="17"/>
  <c r="CL13" i="17"/>
  <c r="CJ13" i="17"/>
  <c r="CI13" i="17"/>
  <c r="CH13" i="17"/>
  <c r="CF13" i="17"/>
  <c r="CE13" i="17"/>
  <c r="CD13" i="17"/>
  <c r="CB13" i="17"/>
  <c r="CA13" i="17"/>
  <c r="BZ13" i="17"/>
  <c r="DB12" i="17"/>
  <c r="CZ12" i="17"/>
  <c r="CY12" i="17"/>
  <c r="CX12" i="17"/>
  <c r="CW12" i="17"/>
  <c r="CV12" i="17"/>
  <c r="CU12" i="17"/>
  <c r="CT12" i="17"/>
  <c r="CS12" i="17"/>
  <c r="CR12" i="17"/>
  <c r="CQ12" i="17"/>
  <c r="CP12" i="17"/>
  <c r="CN12" i="17"/>
  <c r="CM12" i="17"/>
  <c r="CL12" i="17"/>
  <c r="CJ12" i="17"/>
  <c r="CI12" i="17"/>
  <c r="CH12" i="17"/>
  <c r="CF12" i="17"/>
  <c r="CE12" i="17"/>
  <c r="CD12" i="17"/>
  <c r="CB12" i="17"/>
  <c r="CA12" i="17"/>
  <c r="BZ12" i="17"/>
  <c r="DB11" i="17"/>
  <c r="CZ11" i="17"/>
  <c r="CY11" i="17"/>
  <c r="CX11" i="17"/>
  <c r="CW11" i="17"/>
  <c r="CV11" i="17"/>
  <c r="CU11" i="17"/>
  <c r="CT11" i="17"/>
  <c r="CS11" i="17"/>
  <c r="CR11" i="17"/>
  <c r="CQ11" i="17"/>
  <c r="CP11" i="17"/>
  <c r="CN11" i="17"/>
  <c r="CM11" i="17"/>
  <c r="CL11" i="17"/>
  <c r="CJ11" i="17"/>
  <c r="CI11" i="17"/>
  <c r="CH11" i="17"/>
  <c r="CF11" i="17"/>
  <c r="CE11" i="17"/>
  <c r="CD11" i="17"/>
  <c r="CB11" i="17"/>
  <c r="CA11" i="17"/>
  <c r="BZ11" i="17"/>
  <c r="DB10" i="17"/>
  <c r="CZ10" i="17"/>
  <c r="CY10" i="17"/>
  <c r="CX10" i="17"/>
  <c r="CW10" i="17"/>
  <c r="CV10" i="17"/>
  <c r="CU10" i="17"/>
  <c r="CT10" i="17"/>
  <c r="CS10" i="17"/>
  <c r="CR10" i="17"/>
  <c r="CQ10" i="17"/>
  <c r="CP10" i="17"/>
  <c r="CN10" i="17"/>
  <c r="CM10" i="17"/>
  <c r="CL10" i="17"/>
  <c r="CJ10" i="17"/>
  <c r="CI10" i="17"/>
  <c r="CH10" i="17"/>
  <c r="CF10" i="17"/>
  <c r="CE10" i="17"/>
  <c r="CD10" i="17"/>
  <c r="CB10" i="17"/>
  <c r="CA10" i="17"/>
  <c r="BZ10" i="17"/>
  <c r="DC9" i="17"/>
  <c r="DB9" i="17"/>
  <c r="DA9" i="17"/>
  <c r="CZ9" i="17"/>
  <c r="CY9" i="17"/>
  <c r="CX9" i="17"/>
  <c r="CW9" i="17"/>
  <c r="CV9" i="17"/>
  <c r="CU9" i="17"/>
  <c r="CT9" i="17"/>
  <c r="CS9" i="17"/>
  <c r="CR9" i="17"/>
  <c r="CQ9" i="17"/>
  <c r="CP9" i="17"/>
  <c r="CN9" i="17"/>
  <c r="CM9" i="17"/>
  <c r="CL9" i="17"/>
  <c r="CJ9" i="17"/>
  <c r="CI9" i="17"/>
  <c r="CH9" i="17"/>
  <c r="CF9" i="17"/>
  <c r="CE9" i="17"/>
  <c r="CD9" i="17"/>
  <c r="CB9" i="17"/>
  <c r="CA9" i="17"/>
  <c r="BZ9" i="17"/>
  <c r="BY10" i="17"/>
  <c r="BY11" i="17"/>
  <c r="BY12" i="17"/>
  <c r="BY13" i="17"/>
  <c r="BY14" i="17"/>
  <c r="BY15" i="17"/>
  <c r="BY16" i="17"/>
  <c r="BY17" i="17"/>
  <c r="BY18" i="17"/>
  <c r="BY19" i="17"/>
  <c r="BY20" i="17"/>
  <c r="BY21" i="17"/>
  <c r="BY22" i="17"/>
  <c r="BY23" i="17"/>
  <c r="BY24" i="17"/>
  <c r="BY25" i="17"/>
  <c r="BY26" i="17"/>
  <c r="BY27" i="17"/>
  <c r="BY28" i="17"/>
  <c r="BY29" i="17"/>
  <c r="BY30" i="17"/>
  <c r="BY31" i="17"/>
  <c r="BY32" i="17"/>
  <c r="BY33" i="17"/>
  <c r="BY34" i="17"/>
  <c r="BY35" i="17"/>
  <c r="BY36" i="17"/>
  <c r="BY37" i="17"/>
  <c r="BY38" i="17"/>
  <c r="BY39" i="17"/>
  <c r="BY40" i="17"/>
  <c r="BY41" i="17"/>
  <c r="BY42" i="17"/>
  <c r="BY43" i="17"/>
  <c r="BY44" i="17"/>
  <c r="BY45" i="17"/>
  <c r="BY46" i="17"/>
  <c r="BY47" i="17"/>
  <c r="BY48" i="17"/>
  <c r="BY49" i="17"/>
  <c r="BY50" i="17"/>
  <c r="BY51" i="17"/>
  <c r="BY52" i="17"/>
  <c r="BY53" i="17"/>
  <c r="BY54" i="17"/>
  <c r="BY55" i="17"/>
  <c r="BY56" i="17"/>
  <c r="BY57" i="17"/>
  <c r="BY58" i="17"/>
  <c r="BY59" i="17"/>
  <c r="BY60" i="17"/>
  <c r="BY61" i="17"/>
  <c r="BY62" i="17"/>
  <c r="BY63" i="17"/>
  <c r="BY64" i="17"/>
  <c r="BY65" i="17"/>
  <c r="BY66" i="17"/>
  <c r="BY67" i="17"/>
  <c r="BY68" i="17"/>
  <c r="BY69" i="17"/>
  <c r="BY70" i="17"/>
  <c r="BY71" i="17"/>
  <c r="BY72" i="17"/>
  <c r="BY73" i="17"/>
  <c r="BY74" i="17"/>
  <c r="BY75" i="17"/>
  <c r="BY76" i="17"/>
  <c r="BY9" i="17"/>
  <c r="W102" i="17"/>
  <c r="W101" i="17"/>
  <c r="W100" i="17"/>
  <c r="S102" i="17"/>
  <c r="S101" i="17"/>
  <c r="S100" i="17"/>
  <c r="O102" i="17"/>
  <c r="O101" i="17"/>
  <c r="O100" i="17"/>
  <c r="K102" i="17"/>
  <c r="K101" i="17"/>
  <c r="K100" i="17"/>
  <c r="G102" i="17"/>
  <c r="CC102" i="17" s="1"/>
  <c r="G101" i="17"/>
  <c r="CC101" i="17" s="1"/>
  <c r="G100" i="17"/>
  <c r="CC100" i="17" s="1"/>
  <c r="AE73" i="17"/>
  <c r="AE72" i="17"/>
  <c r="AA72" i="17"/>
  <c r="CW72" i="17" s="1"/>
  <c r="W72" i="17"/>
  <c r="CS72" i="17" s="1"/>
  <c r="S72" i="17"/>
  <c r="CO72" i="17" s="1"/>
  <c r="O72" i="17"/>
  <c r="CK72" i="17" s="1"/>
  <c r="K72" i="17"/>
  <c r="CG72" i="17" s="1"/>
  <c r="G72" i="17"/>
  <c r="CC72" i="17" s="1"/>
  <c r="AG72" i="17" l="1"/>
  <c r="DC72" i="17" s="1"/>
  <c r="DA72" i="17"/>
  <c r="AG73" i="17"/>
  <c r="DC73" i="17" s="1"/>
  <c r="DA73" i="17"/>
  <c r="AA71" i="17"/>
  <c r="CW71" i="17" s="1"/>
  <c r="C17" i="44" l="1"/>
  <c r="C14" i="44"/>
  <c r="C13" i="44"/>
  <c r="C12" i="44"/>
  <c r="D11" i="44" s="1"/>
  <c r="M11" i="44" s="1"/>
  <c r="L12" i="44" l="1"/>
  <c r="E11" i="44"/>
  <c r="F11" i="44"/>
  <c r="CU49" i="17"/>
  <c r="CU48" i="17"/>
  <c r="CU47" i="17"/>
  <c r="CU46" i="17"/>
  <c r="CU45" i="17"/>
  <c r="CU44" i="17"/>
  <c r="CU43" i="17"/>
  <c r="CU42" i="17"/>
  <c r="CU41" i="17"/>
  <c r="CU40" i="17"/>
  <c r="CU39" i="17"/>
  <c r="CU38" i="17"/>
  <c r="CU37" i="17"/>
  <c r="CU36" i="17"/>
  <c r="CU35" i="17"/>
  <c r="CU34" i="17"/>
  <c r="CU33" i="17"/>
  <c r="CU32" i="17"/>
  <c r="CU31" i="17"/>
  <c r="CU30" i="17"/>
  <c r="CU29" i="17"/>
  <c r="CU28" i="17"/>
  <c r="CU27" i="17"/>
  <c r="CU26" i="17"/>
  <c r="CU25" i="17"/>
  <c r="CU21" i="17"/>
  <c r="CU20" i="17"/>
  <c r="CU19" i="17"/>
  <c r="CU18" i="17"/>
  <c r="CU17" i="17"/>
  <c r="CU16" i="17"/>
  <c r="CU15" i="17"/>
  <c r="CU14" i="17"/>
  <c r="CU24" i="17" l="1"/>
  <c r="CU22" i="17"/>
  <c r="CU23" i="17"/>
  <c r="AA73" i="17"/>
  <c r="CW73" i="17" s="1"/>
  <c r="W73" i="17"/>
  <c r="CS73" i="17" s="1"/>
  <c r="S73" i="17"/>
  <c r="CO73" i="17" s="1"/>
  <c r="O73" i="17"/>
  <c r="CK73" i="17" s="1"/>
  <c r="K73" i="17"/>
  <c r="CG73" i="17" s="1"/>
  <c r="G73" i="17"/>
  <c r="CC73" i="17" s="1"/>
  <c r="F6" i="10" l="1"/>
  <c r="F6" i="11" s="1"/>
  <c r="K99" i="17"/>
  <c r="O99" i="17"/>
  <c r="S99" i="17"/>
  <c r="W99" i="17"/>
  <c r="G99" i="17"/>
  <c r="CC99" i="17" s="1"/>
  <c r="AE70" i="17"/>
  <c r="DA70" i="17" s="1"/>
  <c r="AE69" i="17"/>
  <c r="DA69" i="17" s="1"/>
  <c r="AE71" i="17"/>
  <c r="DA71" i="17" s="1"/>
  <c r="W71" i="17"/>
  <c r="CS71" i="17" s="1"/>
  <c r="S71" i="17"/>
  <c r="CO71" i="17" s="1"/>
  <c r="O71" i="17"/>
  <c r="CK71" i="17" s="1"/>
  <c r="K71" i="17"/>
  <c r="CG71" i="17" s="1"/>
  <c r="G71" i="17"/>
  <c r="CC71" i="17" s="1"/>
  <c r="AA70" i="17"/>
  <c r="CW70" i="17" s="1"/>
  <c r="W70" i="17"/>
  <c r="CS70" i="17" s="1"/>
  <c r="S70" i="17"/>
  <c r="CO70" i="17" s="1"/>
  <c r="O70" i="17"/>
  <c r="CK70" i="17" s="1"/>
  <c r="K70" i="17"/>
  <c r="CG70" i="17" s="1"/>
  <c r="G70" i="17"/>
  <c r="CC70" i="17" s="1"/>
  <c r="AG71" i="17" l="1"/>
  <c r="DC71" i="17" s="1"/>
  <c r="AG70" i="17"/>
  <c r="DC70" i="17" s="1"/>
  <c r="F6" i="13"/>
  <c r="F6" i="15"/>
  <c r="F6" i="14"/>
  <c r="F6" i="12"/>
  <c r="F5" i="9"/>
  <c r="F5" i="10"/>
  <c r="C5" i="9"/>
  <c r="E5" i="9" l="1"/>
  <c r="F5" i="12"/>
  <c r="F5" i="11"/>
  <c r="F5" i="13"/>
  <c r="F5" i="14" s="1"/>
  <c r="W98" i="17"/>
  <c r="S98" i="17"/>
  <c r="O98" i="17"/>
  <c r="K98" i="17"/>
  <c r="G98" i="17"/>
  <c r="CC98" i="17" s="1"/>
  <c r="D5" i="9"/>
  <c r="H5" i="9" s="1"/>
  <c r="J5" i="9" s="1"/>
  <c r="AG69" i="17"/>
  <c r="DC69" i="17" s="1"/>
  <c r="AA69" i="17"/>
  <c r="CW69" i="17" s="1"/>
  <c r="AA68" i="17"/>
  <c r="CW68" i="17" s="1"/>
  <c r="AA67" i="17"/>
  <c r="CW67" i="17" s="1"/>
  <c r="AA66" i="17"/>
  <c r="CW66" i="17" s="1"/>
  <c r="AA65" i="17"/>
  <c r="CW65" i="17" s="1"/>
  <c r="AA64" i="17"/>
  <c r="CW64" i="17" s="1"/>
  <c r="AA63" i="17"/>
  <c r="CW63" i="17" s="1"/>
  <c r="AA62" i="17"/>
  <c r="CW62" i="17" s="1"/>
  <c r="AA61" i="17"/>
  <c r="CW61" i="17" s="1"/>
  <c r="AA60" i="17"/>
  <c r="CW60" i="17" s="1"/>
  <c r="AA59" i="17"/>
  <c r="CW59" i="17" s="1"/>
  <c r="AA58" i="17"/>
  <c r="CW58" i="17" s="1"/>
  <c r="AA57" i="17"/>
  <c r="CW57" i="17" s="1"/>
  <c r="AA56" i="17"/>
  <c r="CW56" i="17" s="1"/>
  <c r="AA49" i="17"/>
  <c r="CW49" i="17" s="1"/>
  <c r="AA48" i="17"/>
  <c r="CW48" i="17" s="1"/>
  <c r="AA47" i="17"/>
  <c r="CW47" i="17" s="1"/>
  <c r="AA46" i="17"/>
  <c r="CW46" i="17" s="1"/>
  <c r="AA45" i="17"/>
  <c r="CW45" i="17" s="1"/>
  <c r="AA44" i="17"/>
  <c r="CW44" i="17" s="1"/>
  <c r="AA43" i="17"/>
  <c r="CW43" i="17" s="1"/>
  <c r="AA42" i="17"/>
  <c r="CW42" i="17" s="1"/>
  <c r="AA41" i="17"/>
  <c r="CW41" i="17" s="1"/>
  <c r="AA40" i="17"/>
  <c r="CW40" i="17" s="1"/>
  <c r="AA39" i="17"/>
  <c r="CW39" i="17" s="1"/>
  <c r="AA38" i="17"/>
  <c r="CW38" i="17" s="1"/>
  <c r="AA37" i="17"/>
  <c r="CW37" i="17" s="1"/>
  <c r="AA36" i="17"/>
  <c r="CW36" i="17" s="1"/>
  <c r="AA35" i="17"/>
  <c r="CW35" i="17" s="1"/>
  <c r="AA34" i="17"/>
  <c r="CW34" i="17" s="1"/>
  <c r="AA33" i="17"/>
  <c r="CW33" i="17" s="1"/>
  <c r="AA32" i="17"/>
  <c r="CW32" i="17" s="1"/>
  <c r="AA31" i="17"/>
  <c r="CW31" i="17" s="1"/>
  <c r="AA30" i="17"/>
  <c r="CW30" i="17" s="1"/>
  <c r="AA29" i="17"/>
  <c r="CW29" i="17" s="1"/>
  <c r="AA28" i="17"/>
  <c r="CW28" i="17" s="1"/>
  <c r="AA27" i="17"/>
  <c r="CW27" i="17" s="1"/>
  <c r="AA26" i="17"/>
  <c r="CW26" i="17" s="1"/>
  <c r="AA25" i="17"/>
  <c r="CW25" i="17" s="1"/>
  <c r="AA24" i="17"/>
  <c r="AA23" i="17"/>
  <c r="AA20" i="17"/>
  <c r="CW20" i="17" s="1"/>
  <c r="AA19" i="17"/>
  <c r="CW19" i="17" s="1"/>
  <c r="AA18" i="17"/>
  <c r="CW18" i="17" s="1"/>
  <c r="AA17" i="17"/>
  <c r="CW17" i="17" s="1"/>
  <c r="AA16" i="17"/>
  <c r="CW16" i="17" s="1"/>
  <c r="AA15" i="17"/>
  <c r="CW15" i="17" s="1"/>
  <c r="AA14" i="17"/>
  <c r="CW14" i="17" s="1"/>
  <c r="W69" i="17"/>
  <c r="CS69" i="17" s="1"/>
  <c r="S69" i="17"/>
  <c r="CO69" i="17" s="1"/>
  <c r="O69" i="17"/>
  <c r="CK69" i="17" s="1"/>
  <c r="K69" i="17"/>
  <c r="CG69" i="17" s="1"/>
  <c r="G69" i="17"/>
  <c r="CC69" i="17" s="1"/>
  <c r="F9" i="13" l="1"/>
  <c r="E5" i="27"/>
  <c r="E14" i="27" s="1"/>
  <c r="F9" i="15"/>
  <c r="F9" i="14"/>
  <c r="CW23" i="17"/>
  <c r="CW24" i="17"/>
  <c r="F9" i="45"/>
  <c r="G12" i="9" s="1"/>
  <c r="F8" i="12"/>
  <c r="G11" i="9"/>
  <c r="G13" i="9"/>
  <c r="G14" i="9"/>
  <c r="AA21" i="17"/>
  <c r="CW21" i="17" s="1"/>
  <c r="AA22" i="17"/>
  <c r="CW22" i="17" l="1"/>
  <c r="CU50" i="17"/>
  <c r="G10" i="9"/>
  <c r="F9" i="12"/>
  <c r="AA50" i="17"/>
  <c r="CU51" i="17"/>
  <c r="CW50" i="17" l="1"/>
  <c r="CU52" i="17"/>
  <c r="AA51" i="17"/>
  <c r="CW51" i="17" l="1"/>
  <c r="CU53" i="17"/>
  <c r="AA52" i="17"/>
  <c r="CW52" i="17" s="1"/>
  <c r="CU54" i="17"/>
  <c r="AA53" i="17"/>
  <c r="CW53" i="17" s="1"/>
  <c r="AA54" i="17" l="1"/>
  <c r="CW54" i="17" s="1"/>
  <c r="CU55" i="17" l="1"/>
  <c r="AA100" i="17"/>
  <c r="AA102" i="17"/>
  <c r="AA101" i="17"/>
  <c r="Y100" i="17"/>
  <c r="Y102" i="17"/>
  <c r="Y101" i="17"/>
  <c r="AA99" i="17"/>
  <c r="AA55" i="17"/>
  <c r="CW55" i="17" s="1"/>
  <c r="Y88" i="17"/>
  <c r="AA98" i="17"/>
  <c r="AA93" i="17"/>
  <c r="AA89" i="17"/>
  <c r="AA95" i="17"/>
  <c r="AA96" i="17"/>
  <c r="AA97" i="17"/>
  <c r="AA91" i="17"/>
  <c r="AA94" i="17"/>
  <c r="AA92" i="17"/>
  <c r="AA90" i="17"/>
  <c r="AA88" i="17"/>
  <c r="Y97" i="17"/>
  <c r="Y74" i="17" l="1"/>
  <c r="CU74" i="17" s="1"/>
  <c r="Y77" i="17"/>
  <c r="Y93" i="17"/>
  <c r="Y91" i="17"/>
  <c r="Y94" i="17"/>
  <c r="Y89" i="17"/>
  <c r="Y99" i="17"/>
  <c r="Y90" i="17"/>
  <c r="Y96" i="17"/>
  <c r="Y95" i="17"/>
  <c r="Y98" i="17"/>
  <c r="Y92" i="17"/>
  <c r="F5" i="15" l="1"/>
  <c r="W97" i="17" l="1"/>
  <c r="S97" i="17"/>
  <c r="O97" i="17"/>
  <c r="K97" i="17"/>
  <c r="G97" i="17"/>
  <c r="CC97" i="17" s="1"/>
  <c r="AE68" i="17"/>
  <c r="DA68" i="17" s="1"/>
  <c r="W68" i="17"/>
  <c r="CS68" i="17" s="1"/>
  <c r="S68" i="17"/>
  <c r="CO68" i="17" s="1"/>
  <c r="O68" i="17"/>
  <c r="CK68" i="17" s="1"/>
  <c r="K68" i="17"/>
  <c r="CG68" i="17" s="1"/>
  <c r="G68" i="17"/>
  <c r="CC68" i="17" s="1"/>
  <c r="AG68" i="17" l="1"/>
  <c r="DC68" i="17" s="1"/>
  <c r="F8" i="11"/>
  <c r="W96" i="17"/>
  <c r="S96" i="17"/>
  <c r="O96" i="17"/>
  <c r="K96" i="17"/>
  <c r="G96" i="17"/>
  <c r="CC96" i="17" s="1"/>
  <c r="AE67" i="17"/>
  <c r="DA67" i="17" s="1"/>
  <c r="W67" i="17"/>
  <c r="CS67" i="17" s="1"/>
  <c r="S67" i="17"/>
  <c r="CO67" i="17" s="1"/>
  <c r="O67" i="17"/>
  <c r="CK67" i="17" s="1"/>
  <c r="K67" i="17"/>
  <c r="CG67" i="17" s="1"/>
  <c r="G67" i="17"/>
  <c r="CC67" i="17" s="1"/>
  <c r="AG67" i="17" l="1"/>
  <c r="DC67" i="17" s="1"/>
  <c r="AE66" i="17"/>
  <c r="DA66" i="17" s="1"/>
  <c r="W95" i="17"/>
  <c r="W94" i="17"/>
  <c r="W93" i="17"/>
  <c r="W92" i="17"/>
  <c r="W91" i="17"/>
  <c r="W90" i="17"/>
  <c r="W89" i="17"/>
  <c r="W88" i="17"/>
  <c r="W66" i="17"/>
  <c r="CS66" i="17" s="1"/>
  <c r="W65" i="17"/>
  <c r="CS65" i="17" s="1"/>
  <c r="W64" i="17"/>
  <c r="CS64" i="17" s="1"/>
  <c r="W63" i="17"/>
  <c r="CS63" i="17" s="1"/>
  <c r="W62" i="17"/>
  <c r="CS62" i="17" s="1"/>
  <c r="W61" i="17"/>
  <c r="CS61" i="17" s="1"/>
  <c r="W60" i="17"/>
  <c r="CS60" i="17" s="1"/>
  <c r="W59" i="17"/>
  <c r="CS59" i="17" s="1"/>
  <c r="W58" i="17"/>
  <c r="CS58" i="17" s="1"/>
  <c r="W57" i="17"/>
  <c r="CS57" i="17" s="1"/>
  <c r="W56" i="17"/>
  <c r="CS56" i="17" s="1"/>
  <c r="W55" i="17"/>
  <c r="CS55" i="17" s="1"/>
  <c r="W54" i="17"/>
  <c r="CS54" i="17" s="1"/>
  <c r="W53" i="17"/>
  <c r="CS53" i="17" s="1"/>
  <c r="W52" i="17"/>
  <c r="CS52" i="17" s="1"/>
  <c r="W51" i="17"/>
  <c r="CS51" i="17" s="1"/>
  <c r="W50" i="17"/>
  <c r="CS50" i="17" s="1"/>
  <c r="W49" i="17"/>
  <c r="CS49" i="17" s="1"/>
  <c r="W48" i="17"/>
  <c r="CS48" i="17" s="1"/>
  <c r="W47" i="17"/>
  <c r="CS47" i="17" s="1"/>
  <c r="W46" i="17"/>
  <c r="CS46" i="17" s="1"/>
  <c r="W45" i="17"/>
  <c r="CS45" i="17" s="1"/>
  <c r="W44" i="17"/>
  <c r="CS44" i="17" s="1"/>
  <c r="W43" i="17"/>
  <c r="CS43" i="17" s="1"/>
  <c r="W42" i="17"/>
  <c r="CS42" i="17" s="1"/>
  <c r="W41" i="17"/>
  <c r="CS41" i="17" s="1"/>
  <c r="W40" i="17"/>
  <c r="CS40" i="17" s="1"/>
  <c r="W39" i="17"/>
  <c r="CS39" i="17" s="1"/>
  <c r="W38" i="17"/>
  <c r="CS38" i="17" s="1"/>
  <c r="W37" i="17"/>
  <c r="CS37" i="17" s="1"/>
  <c r="W36" i="17"/>
  <c r="CS36" i="17" s="1"/>
  <c r="W35" i="17"/>
  <c r="CS35" i="17" s="1"/>
  <c r="W34" i="17"/>
  <c r="CS34" i="17" s="1"/>
  <c r="W33" i="17"/>
  <c r="CS33" i="17" s="1"/>
  <c r="W32" i="17"/>
  <c r="CS32" i="17" s="1"/>
  <c r="W31" i="17"/>
  <c r="CS31" i="17" s="1"/>
  <c r="W30" i="17"/>
  <c r="CS30" i="17" s="1"/>
  <c r="W29" i="17"/>
  <c r="CS29" i="17" s="1"/>
  <c r="W28" i="17"/>
  <c r="CS28" i="17" s="1"/>
  <c r="W27" i="17"/>
  <c r="CS27" i="17" s="1"/>
  <c r="W26" i="17"/>
  <c r="CS26" i="17" s="1"/>
  <c r="W25" i="17"/>
  <c r="CS25" i="17" s="1"/>
  <c r="W24" i="17"/>
  <c r="W23" i="17"/>
  <c r="W22" i="17"/>
  <c r="W21" i="17"/>
  <c r="CS21" i="17" s="1"/>
  <c r="W20" i="17"/>
  <c r="CS20" i="17" s="1"/>
  <c r="W19" i="17"/>
  <c r="CS19" i="17" s="1"/>
  <c r="W18" i="17"/>
  <c r="CS18" i="17" s="1"/>
  <c r="W17" i="17"/>
  <c r="CS17" i="17" s="1"/>
  <c r="W16" i="17"/>
  <c r="CS16" i="17" s="1"/>
  <c r="S66" i="17"/>
  <c r="CO66" i="17" s="1"/>
  <c r="O66" i="17"/>
  <c r="CK66" i="17" s="1"/>
  <c r="K66" i="17"/>
  <c r="CG66" i="17" s="1"/>
  <c r="G66" i="17"/>
  <c r="CC66" i="17" s="1"/>
  <c r="S95" i="17"/>
  <c r="O95" i="17"/>
  <c r="K95" i="17"/>
  <c r="G95" i="17"/>
  <c r="CC95" i="17" s="1"/>
  <c r="S94" i="17"/>
  <c r="S93" i="17"/>
  <c r="S92" i="17"/>
  <c r="S91" i="17"/>
  <c r="S90" i="17"/>
  <c r="S89" i="17"/>
  <c r="S88" i="17"/>
  <c r="S65" i="17"/>
  <c r="CO65" i="17" s="1"/>
  <c r="S64" i="17"/>
  <c r="CO64" i="17" s="1"/>
  <c r="S63" i="17"/>
  <c r="CO63" i="17" s="1"/>
  <c r="S62" i="17"/>
  <c r="CO62" i="17" s="1"/>
  <c r="S61" i="17"/>
  <c r="CO61" i="17" s="1"/>
  <c r="S60" i="17"/>
  <c r="CO60" i="17" s="1"/>
  <c r="S59" i="17"/>
  <c r="CO59" i="17" s="1"/>
  <c r="S58" i="17"/>
  <c r="CO58" i="17" s="1"/>
  <c r="S57" i="17"/>
  <c r="CO57" i="17" s="1"/>
  <c r="S56" i="17"/>
  <c r="CO56" i="17" s="1"/>
  <c r="S55" i="17"/>
  <c r="CO55" i="17" s="1"/>
  <c r="S54" i="17"/>
  <c r="CO54" i="17" s="1"/>
  <c r="S53" i="17"/>
  <c r="CO53" i="17" s="1"/>
  <c r="S52" i="17"/>
  <c r="CO52" i="17" s="1"/>
  <c r="S51" i="17"/>
  <c r="CO51" i="17" s="1"/>
  <c r="S50" i="17"/>
  <c r="CO50" i="17" s="1"/>
  <c r="S49" i="17"/>
  <c r="CO49" i="17" s="1"/>
  <c r="S48" i="17"/>
  <c r="CO48" i="17" s="1"/>
  <c r="S47" i="17"/>
  <c r="CO47" i="17" s="1"/>
  <c r="S46" i="17"/>
  <c r="CO46" i="17" s="1"/>
  <c r="S45" i="17"/>
  <c r="CO45" i="17" s="1"/>
  <c r="S44" i="17"/>
  <c r="CO44" i="17" s="1"/>
  <c r="S43" i="17"/>
  <c r="CO43" i="17" s="1"/>
  <c r="S42" i="17"/>
  <c r="CO42" i="17" s="1"/>
  <c r="S41" i="17"/>
  <c r="CO41" i="17" s="1"/>
  <c r="S40" i="17"/>
  <c r="CO40" i="17" s="1"/>
  <c r="S39" i="17"/>
  <c r="CO39" i="17" s="1"/>
  <c r="S38" i="17"/>
  <c r="CO38" i="17" s="1"/>
  <c r="S37" i="17"/>
  <c r="CO37" i="17" s="1"/>
  <c r="S36" i="17"/>
  <c r="CO36" i="17" s="1"/>
  <c r="S35" i="17"/>
  <c r="CO35" i="17" s="1"/>
  <c r="S34" i="17"/>
  <c r="CO34" i="17" s="1"/>
  <c r="S33" i="17"/>
  <c r="CO33" i="17" s="1"/>
  <c r="S32" i="17"/>
  <c r="CO32" i="17" s="1"/>
  <c r="S31" i="17"/>
  <c r="CO31" i="17" s="1"/>
  <c r="S30" i="17"/>
  <c r="CO30" i="17" s="1"/>
  <c r="S29" i="17"/>
  <c r="CO29" i="17" s="1"/>
  <c r="S28" i="17"/>
  <c r="CO28" i="17" s="1"/>
  <c r="S27" i="17"/>
  <c r="CO27" i="17" s="1"/>
  <c r="S26" i="17"/>
  <c r="CO26" i="17" s="1"/>
  <c r="S25" i="17"/>
  <c r="CO25" i="17" s="1"/>
  <c r="S24" i="17"/>
  <c r="S23" i="17"/>
  <c r="S22" i="17"/>
  <c r="S21" i="17"/>
  <c r="CO21" i="17" s="1"/>
  <c r="S20" i="17"/>
  <c r="CO20" i="17" s="1"/>
  <c r="S19" i="17"/>
  <c r="CO19" i="17" s="1"/>
  <c r="S18" i="17"/>
  <c r="CO18" i="17" s="1"/>
  <c r="S17" i="17"/>
  <c r="CO17" i="17" s="1"/>
  <c r="S16" i="17"/>
  <c r="CO16" i="17" s="1"/>
  <c r="S15" i="17"/>
  <c r="CO15" i="17" s="1"/>
  <c r="S14" i="17"/>
  <c r="CO14" i="17" s="1"/>
  <c r="S13" i="17"/>
  <c r="CO13" i="17" s="1"/>
  <c r="S12" i="17"/>
  <c r="CO12" i="17" s="1"/>
  <c r="S11" i="17"/>
  <c r="CO11" i="17" s="1"/>
  <c r="S10" i="17"/>
  <c r="CO10" i="17" s="1"/>
  <c r="S9" i="17"/>
  <c r="CO9" i="17" s="1"/>
  <c r="Q100" i="17" l="1"/>
  <c r="CO22" i="17"/>
  <c r="Q101" i="17"/>
  <c r="CO23" i="17"/>
  <c r="CO24" i="17"/>
  <c r="Q102" i="17"/>
  <c r="CS22" i="17"/>
  <c r="U100" i="17"/>
  <c r="U101" i="17"/>
  <c r="CS23" i="17"/>
  <c r="U74" i="17"/>
  <c r="CQ74" i="17" s="1"/>
  <c r="U102" i="17"/>
  <c r="CS24" i="17"/>
  <c r="Q77" i="17"/>
  <c r="Q74" i="17"/>
  <c r="CM74" i="17" s="1"/>
  <c r="U77" i="17"/>
  <c r="AG66" i="17"/>
  <c r="DC66" i="17" s="1"/>
  <c r="U99" i="17"/>
  <c r="Q99" i="17"/>
  <c r="U98" i="17"/>
  <c r="Q98" i="17"/>
  <c r="Q97" i="17"/>
  <c r="U97" i="17"/>
  <c r="Q96" i="17"/>
  <c r="U96" i="17"/>
  <c r="U92" i="17"/>
  <c r="U91" i="17"/>
  <c r="Q95" i="17"/>
  <c r="U88" i="17"/>
  <c r="Q89" i="17"/>
  <c r="Q90" i="17"/>
  <c r="U89" i="17"/>
  <c r="U93" i="17"/>
  <c r="U90" i="17"/>
  <c r="U94" i="17"/>
  <c r="Q91" i="17"/>
  <c r="Q88" i="17"/>
  <c r="Q94" i="17"/>
  <c r="U95" i="17"/>
  <c r="Q93" i="17"/>
  <c r="Q92" i="17"/>
  <c r="O94" i="17" l="1"/>
  <c r="O93" i="17"/>
  <c r="K94" i="17"/>
  <c r="K93" i="17"/>
  <c r="G94" i="17"/>
  <c r="CC94" i="17" s="1"/>
  <c r="G93" i="17"/>
  <c r="CC93" i="17" s="1"/>
  <c r="O9" i="17"/>
  <c r="CK9" i="17" s="1"/>
  <c r="O10" i="17"/>
  <c r="CK10" i="17" s="1"/>
  <c r="O11" i="17"/>
  <c r="CK11" i="17" s="1"/>
  <c r="O12" i="17"/>
  <c r="CK12" i="17" s="1"/>
  <c r="O13" i="17"/>
  <c r="CK13" i="17" s="1"/>
  <c r="O14" i="17"/>
  <c r="CK14" i="17" s="1"/>
  <c r="O15" i="17"/>
  <c r="CK15" i="17" s="1"/>
  <c r="O16" i="17"/>
  <c r="CK16" i="17" s="1"/>
  <c r="O17" i="17"/>
  <c r="CK17" i="17" s="1"/>
  <c r="O18" i="17"/>
  <c r="CK18" i="17" s="1"/>
  <c r="O19" i="17"/>
  <c r="CK19" i="17" s="1"/>
  <c r="O20" i="17"/>
  <c r="CK20" i="17" s="1"/>
  <c r="O21" i="17"/>
  <c r="CK21" i="17" s="1"/>
  <c r="O22" i="17"/>
  <c r="O23" i="17"/>
  <c r="O24" i="17"/>
  <c r="O25" i="17"/>
  <c r="CK25" i="17" s="1"/>
  <c r="O26" i="17"/>
  <c r="CK26" i="17" s="1"/>
  <c r="O27" i="17"/>
  <c r="CK27" i="17" s="1"/>
  <c r="O28" i="17"/>
  <c r="CK28" i="17" s="1"/>
  <c r="O29" i="17"/>
  <c r="CK29" i="17" s="1"/>
  <c r="O30" i="17"/>
  <c r="CK30" i="17" s="1"/>
  <c r="O31" i="17"/>
  <c r="CK31" i="17" s="1"/>
  <c r="O32" i="17"/>
  <c r="CK32" i="17" s="1"/>
  <c r="O33" i="17"/>
  <c r="CK33" i="17" s="1"/>
  <c r="O34" i="17"/>
  <c r="CK34" i="17" s="1"/>
  <c r="O35" i="17"/>
  <c r="CK35" i="17" s="1"/>
  <c r="O36" i="17"/>
  <c r="CK36" i="17" s="1"/>
  <c r="O37" i="17"/>
  <c r="CK37" i="17" s="1"/>
  <c r="O38" i="17"/>
  <c r="CK38" i="17" s="1"/>
  <c r="O39" i="17"/>
  <c r="CK39" i="17" s="1"/>
  <c r="O40" i="17"/>
  <c r="CK40" i="17" s="1"/>
  <c r="O41" i="17"/>
  <c r="CK41" i="17" s="1"/>
  <c r="O42" i="17"/>
  <c r="CK42" i="17" s="1"/>
  <c r="O43" i="17"/>
  <c r="CK43" i="17" s="1"/>
  <c r="O44" i="17"/>
  <c r="CK44" i="17" s="1"/>
  <c r="O45" i="17"/>
  <c r="CK45" i="17" s="1"/>
  <c r="O46" i="17"/>
  <c r="CK46" i="17" s="1"/>
  <c r="O47" i="17"/>
  <c r="CK47" i="17" s="1"/>
  <c r="O48" i="17"/>
  <c r="CK48" i="17" s="1"/>
  <c r="O49" i="17"/>
  <c r="CK49" i="17" s="1"/>
  <c r="O50" i="17"/>
  <c r="CK50" i="17" s="1"/>
  <c r="O51" i="17"/>
  <c r="CK51" i="17" s="1"/>
  <c r="O52" i="17"/>
  <c r="CK52" i="17" s="1"/>
  <c r="O53" i="17"/>
  <c r="CK53" i="17" s="1"/>
  <c r="O54" i="17"/>
  <c r="CK54" i="17" s="1"/>
  <c r="O55" i="17"/>
  <c r="CK55" i="17" s="1"/>
  <c r="O56" i="17"/>
  <c r="CK56" i="17" s="1"/>
  <c r="O57" i="17"/>
  <c r="CK57" i="17" s="1"/>
  <c r="O58" i="17"/>
  <c r="CK58" i="17" s="1"/>
  <c r="O59" i="17"/>
  <c r="CK59" i="17" s="1"/>
  <c r="O60" i="17"/>
  <c r="CK60" i="17" s="1"/>
  <c r="O61" i="17"/>
  <c r="CK61" i="17" s="1"/>
  <c r="O62" i="17"/>
  <c r="CK62" i="17" s="1"/>
  <c r="O63" i="17"/>
  <c r="CK63" i="17" s="1"/>
  <c r="O64" i="17"/>
  <c r="CK64" i="17" s="1"/>
  <c r="O65" i="17"/>
  <c r="CK65" i="17" s="1"/>
  <c r="AE64" i="17"/>
  <c r="DA64" i="17" s="1"/>
  <c r="AE65" i="17"/>
  <c r="DA65" i="17" s="1"/>
  <c r="K64" i="17"/>
  <c r="CG64" i="17" s="1"/>
  <c r="G64" i="17"/>
  <c r="CC64" i="17" s="1"/>
  <c r="CK22" i="17" l="1"/>
  <c r="M100" i="17"/>
  <c r="CK23" i="17"/>
  <c r="M101" i="17"/>
  <c r="M102" i="17"/>
  <c r="CK24" i="17"/>
  <c r="M77" i="17"/>
  <c r="M74" i="17"/>
  <c r="CI74" i="17" s="1"/>
  <c r="AG64" i="17"/>
  <c r="DC64" i="17" s="1"/>
  <c r="M99" i="17"/>
  <c r="M98" i="17"/>
  <c r="M97" i="17"/>
  <c r="M96" i="17"/>
  <c r="M95" i="17"/>
  <c r="M93" i="17"/>
  <c r="M94" i="17"/>
  <c r="F10" i="9" l="1"/>
  <c r="E11" i="9"/>
  <c r="E9" i="9"/>
  <c r="E10" i="9"/>
  <c r="F13" i="9"/>
  <c r="F14" i="9"/>
  <c r="E14" i="9"/>
  <c r="D14" i="9"/>
  <c r="D13" i="9"/>
  <c r="F11" i="9"/>
  <c r="D11" i="9"/>
  <c r="D10" i="9"/>
  <c r="H10" i="9" s="1"/>
  <c r="F9" i="9"/>
  <c r="D9" i="9"/>
  <c r="G9" i="17"/>
  <c r="CC9" i="17" s="1"/>
  <c r="K9" i="17"/>
  <c r="CG9" i="17" s="1"/>
  <c r="G10" i="17"/>
  <c r="CC10" i="17" s="1"/>
  <c r="K10" i="17"/>
  <c r="CG10" i="17" s="1"/>
  <c r="G11" i="17"/>
  <c r="CC11" i="17" s="1"/>
  <c r="K11" i="17"/>
  <c r="CG11" i="17" s="1"/>
  <c r="G12" i="17"/>
  <c r="CC12" i="17" s="1"/>
  <c r="K12" i="17"/>
  <c r="CG12" i="17" s="1"/>
  <c r="G13" i="17"/>
  <c r="CC13" i="17" s="1"/>
  <c r="K13" i="17"/>
  <c r="CG13" i="17" s="1"/>
  <c r="O92" i="17"/>
  <c r="O91" i="17"/>
  <c r="O90" i="17"/>
  <c r="O89" i="17"/>
  <c r="O88" i="17"/>
  <c r="K92" i="17"/>
  <c r="K91" i="17"/>
  <c r="K90" i="17"/>
  <c r="K89" i="17"/>
  <c r="K88" i="17"/>
  <c r="G90" i="17"/>
  <c r="G91" i="17"/>
  <c r="G92" i="17"/>
  <c r="CC92" i="17" s="1"/>
  <c r="G89" i="17"/>
  <c r="G88" i="17"/>
  <c r="AE10" i="17"/>
  <c r="DA10" i="17" s="1"/>
  <c r="AE11" i="17"/>
  <c r="DA11" i="17" s="1"/>
  <c r="AE12" i="17"/>
  <c r="DA12" i="17" s="1"/>
  <c r="AE13" i="17"/>
  <c r="DA13" i="17" s="1"/>
  <c r="G14" i="17"/>
  <c r="CC14" i="17" s="1"/>
  <c r="K14" i="17"/>
  <c r="CG14" i="17" s="1"/>
  <c r="AE14" i="17"/>
  <c r="DA14" i="17" s="1"/>
  <c r="G15" i="17"/>
  <c r="CC15" i="17" s="1"/>
  <c r="K15" i="17"/>
  <c r="CG15" i="17" s="1"/>
  <c r="AE15" i="17"/>
  <c r="DA15" i="17" s="1"/>
  <c r="G16" i="17"/>
  <c r="CC16" i="17" s="1"/>
  <c r="K16" i="17"/>
  <c r="CG16" i="17" s="1"/>
  <c r="AE16" i="17"/>
  <c r="DA16" i="17" s="1"/>
  <c r="G17" i="17"/>
  <c r="CC17" i="17" s="1"/>
  <c r="K17" i="17"/>
  <c r="CG17" i="17" s="1"/>
  <c r="AE17" i="17"/>
  <c r="DA17" i="17" s="1"/>
  <c r="G18" i="17"/>
  <c r="CC18" i="17" s="1"/>
  <c r="K18" i="17"/>
  <c r="CG18" i="17" s="1"/>
  <c r="AE18" i="17"/>
  <c r="DA18" i="17" s="1"/>
  <c r="G19" i="17"/>
  <c r="CC19" i="17" s="1"/>
  <c r="K19" i="17"/>
  <c r="CG19" i="17" s="1"/>
  <c r="AE19" i="17"/>
  <c r="DA19" i="17" s="1"/>
  <c r="G20" i="17"/>
  <c r="CC20" i="17" s="1"/>
  <c r="K20" i="17"/>
  <c r="CG20" i="17" s="1"/>
  <c r="AE20" i="17"/>
  <c r="DA20" i="17" s="1"/>
  <c r="G21" i="17"/>
  <c r="CC21" i="17" s="1"/>
  <c r="K21" i="17"/>
  <c r="CG21" i="17" s="1"/>
  <c r="AE21" i="17"/>
  <c r="DA21" i="17" s="1"/>
  <c r="G22" i="17"/>
  <c r="CC22" i="17" s="1"/>
  <c r="K22" i="17"/>
  <c r="AE22" i="17"/>
  <c r="G23" i="17"/>
  <c r="CC23" i="17" s="1"/>
  <c r="K23" i="17"/>
  <c r="AE23" i="17"/>
  <c r="G24" i="17"/>
  <c r="CC24" i="17" s="1"/>
  <c r="K24" i="17"/>
  <c r="AE24" i="17"/>
  <c r="G25" i="17"/>
  <c r="CC25" i="17" s="1"/>
  <c r="K25" i="17"/>
  <c r="CG25" i="17" s="1"/>
  <c r="AE25" i="17"/>
  <c r="DA25" i="17" s="1"/>
  <c r="G26" i="17"/>
  <c r="CC26" i="17" s="1"/>
  <c r="K26" i="17"/>
  <c r="CG26" i="17" s="1"/>
  <c r="AE26" i="17"/>
  <c r="DA26" i="17" s="1"/>
  <c r="G27" i="17"/>
  <c r="CC27" i="17" s="1"/>
  <c r="K27" i="17"/>
  <c r="CG27" i="17" s="1"/>
  <c r="AE27" i="17"/>
  <c r="DA27" i="17" s="1"/>
  <c r="G28" i="17"/>
  <c r="CC28" i="17" s="1"/>
  <c r="K28" i="17"/>
  <c r="CG28" i="17" s="1"/>
  <c r="AE28" i="17"/>
  <c r="DA28" i="17" s="1"/>
  <c r="G29" i="17"/>
  <c r="CC29" i="17" s="1"/>
  <c r="K29" i="17"/>
  <c r="CG29" i="17" s="1"/>
  <c r="AE29" i="17"/>
  <c r="DA29" i="17" s="1"/>
  <c r="G30" i="17"/>
  <c r="CC30" i="17" s="1"/>
  <c r="K30" i="17"/>
  <c r="CG30" i="17" s="1"/>
  <c r="AE30" i="17"/>
  <c r="DA30" i="17" s="1"/>
  <c r="G31" i="17"/>
  <c r="CC31" i="17" s="1"/>
  <c r="K31" i="17"/>
  <c r="CG31" i="17" s="1"/>
  <c r="AE31" i="17"/>
  <c r="DA31" i="17" s="1"/>
  <c r="G32" i="17"/>
  <c r="CC32" i="17" s="1"/>
  <c r="K32" i="17"/>
  <c r="CG32" i="17" s="1"/>
  <c r="AE32" i="17"/>
  <c r="DA32" i="17" s="1"/>
  <c r="G33" i="17"/>
  <c r="CC33" i="17" s="1"/>
  <c r="K33" i="17"/>
  <c r="CG33" i="17" s="1"/>
  <c r="AE33" i="17"/>
  <c r="DA33" i="17" s="1"/>
  <c r="G34" i="17"/>
  <c r="CC34" i="17" s="1"/>
  <c r="K34" i="17"/>
  <c r="CG34" i="17" s="1"/>
  <c r="AE34" i="17"/>
  <c r="DA34" i="17" s="1"/>
  <c r="G35" i="17"/>
  <c r="CC35" i="17" s="1"/>
  <c r="K35" i="17"/>
  <c r="CG35" i="17" s="1"/>
  <c r="AE35" i="17"/>
  <c r="DA35" i="17" s="1"/>
  <c r="G36" i="17"/>
  <c r="CC36" i="17" s="1"/>
  <c r="K36" i="17"/>
  <c r="CG36" i="17" s="1"/>
  <c r="AE36" i="17"/>
  <c r="DA36" i="17" s="1"/>
  <c r="G37" i="17"/>
  <c r="CC37" i="17" s="1"/>
  <c r="K37" i="17"/>
  <c r="CG37" i="17" s="1"/>
  <c r="AE37" i="17"/>
  <c r="DA37" i="17" s="1"/>
  <c r="G38" i="17"/>
  <c r="CC38" i="17" s="1"/>
  <c r="K38" i="17"/>
  <c r="CG38" i="17" s="1"/>
  <c r="AE38" i="17"/>
  <c r="DA38" i="17" s="1"/>
  <c r="G39" i="17"/>
  <c r="CC39" i="17" s="1"/>
  <c r="K39" i="17"/>
  <c r="CG39" i="17" s="1"/>
  <c r="AE39" i="17"/>
  <c r="DA39" i="17" s="1"/>
  <c r="G40" i="17"/>
  <c r="CC40" i="17" s="1"/>
  <c r="K40" i="17"/>
  <c r="CG40" i="17" s="1"/>
  <c r="AE40" i="17"/>
  <c r="DA40" i="17" s="1"/>
  <c r="G41" i="17"/>
  <c r="CC41" i="17" s="1"/>
  <c r="K41" i="17"/>
  <c r="CG41" i="17" s="1"/>
  <c r="AE41" i="17"/>
  <c r="DA41" i="17" s="1"/>
  <c r="G42" i="17"/>
  <c r="CC42" i="17" s="1"/>
  <c r="K42" i="17"/>
  <c r="CG42" i="17" s="1"/>
  <c r="AE42" i="17"/>
  <c r="DA42" i="17" s="1"/>
  <c r="G43" i="17"/>
  <c r="CC43" i="17" s="1"/>
  <c r="K43" i="17"/>
  <c r="CG43" i="17" s="1"/>
  <c r="AE43" i="17"/>
  <c r="DA43" i="17" s="1"/>
  <c r="G44" i="17"/>
  <c r="CC44" i="17" s="1"/>
  <c r="K44" i="17"/>
  <c r="CG44" i="17" s="1"/>
  <c r="AE44" i="17"/>
  <c r="DA44" i="17" s="1"/>
  <c r="G45" i="17"/>
  <c r="CC45" i="17" s="1"/>
  <c r="K45" i="17"/>
  <c r="CG45" i="17" s="1"/>
  <c r="AE45" i="17"/>
  <c r="DA45" i="17" s="1"/>
  <c r="G46" i="17"/>
  <c r="CC46" i="17" s="1"/>
  <c r="K46" i="17"/>
  <c r="CG46" i="17" s="1"/>
  <c r="AE46" i="17"/>
  <c r="DA46" i="17" s="1"/>
  <c r="G47" i="17"/>
  <c r="CC47" i="17" s="1"/>
  <c r="K47" i="17"/>
  <c r="CG47" i="17" s="1"/>
  <c r="AE47" i="17"/>
  <c r="DA47" i="17" s="1"/>
  <c r="G48" i="17"/>
  <c r="CC48" i="17" s="1"/>
  <c r="K48" i="17"/>
  <c r="CG48" i="17" s="1"/>
  <c r="AE48" i="17"/>
  <c r="DA48" i="17" s="1"/>
  <c r="G49" i="17"/>
  <c r="CC49" i="17" s="1"/>
  <c r="K49" i="17"/>
  <c r="CG49" i="17" s="1"/>
  <c r="AE49" i="17"/>
  <c r="DA49" i="17" s="1"/>
  <c r="G50" i="17"/>
  <c r="CC50" i="17" s="1"/>
  <c r="K50" i="17"/>
  <c r="CG50" i="17" s="1"/>
  <c r="AE50" i="17"/>
  <c r="DA50" i="17" s="1"/>
  <c r="G51" i="17"/>
  <c r="CC51" i="17" s="1"/>
  <c r="K51" i="17"/>
  <c r="CG51" i="17" s="1"/>
  <c r="AE51" i="17"/>
  <c r="DA51" i="17" s="1"/>
  <c r="G52" i="17"/>
  <c r="CC52" i="17" s="1"/>
  <c r="K52" i="17"/>
  <c r="CG52" i="17" s="1"/>
  <c r="AE52" i="17"/>
  <c r="DA52" i="17" s="1"/>
  <c r="G53" i="17"/>
  <c r="CC53" i="17" s="1"/>
  <c r="K53" i="17"/>
  <c r="CG53" i="17" s="1"/>
  <c r="AE53" i="17"/>
  <c r="DA53" i="17" s="1"/>
  <c r="G54" i="17"/>
  <c r="CC54" i="17" s="1"/>
  <c r="K54" i="17"/>
  <c r="CG54" i="17" s="1"/>
  <c r="AE54" i="17"/>
  <c r="DA54" i="17" s="1"/>
  <c r="G55" i="17"/>
  <c r="CC55" i="17" s="1"/>
  <c r="K55" i="17"/>
  <c r="CG55" i="17" s="1"/>
  <c r="AE55" i="17"/>
  <c r="DA55" i="17" s="1"/>
  <c r="G56" i="17"/>
  <c r="CC56" i="17" s="1"/>
  <c r="K56" i="17"/>
  <c r="CG56" i="17" s="1"/>
  <c r="AE56" i="17"/>
  <c r="DA56" i="17" s="1"/>
  <c r="G57" i="17"/>
  <c r="CC57" i="17" s="1"/>
  <c r="K57" i="17"/>
  <c r="CG57" i="17" s="1"/>
  <c r="AE57" i="17"/>
  <c r="DA57" i="17" s="1"/>
  <c r="G58" i="17"/>
  <c r="CC58" i="17" s="1"/>
  <c r="K58" i="17"/>
  <c r="CG58" i="17" s="1"/>
  <c r="AE58" i="17"/>
  <c r="DA58" i="17" s="1"/>
  <c r="G59" i="17"/>
  <c r="CC59" i="17" s="1"/>
  <c r="K59" i="17"/>
  <c r="CG59" i="17" s="1"/>
  <c r="AE59" i="17"/>
  <c r="DA59" i="17" s="1"/>
  <c r="G60" i="17"/>
  <c r="CC60" i="17" s="1"/>
  <c r="K60" i="17"/>
  <c r="CG60" i="17" s="1"/>
  <c r="AE60" i="17"/>
  <c r="DA60" i="17" s="1"/>
  <c r="G61" i="17"/>
  <c r="CC61" i="17" s="1"/>
  <c r="K61" i="17"/>
  <c r="CG61" i="17" s="1"/>
  <c r="AE61" i="17"/>
  <c r="DA61" i="17" s="1"/>
  <c r="G62" i="17"/>
  <c r="CC62" i="17" s="1"/>
  <c r="K62" i="17"/>
  <c r="CG62" i="17" s="1"/>
  <c r="AE62" i="17"/>
  <c r="DA62" i="17" s="1"/>
  <c r="G63" i="17"/>
  <c r="K63" i="17"/>
  <c r="CG63" i="17" s="1"/>
  <c r="AE63" i="17"/>
  <c r="DA63" i="17" s="1"/>
  <c r="G65" i="17"/>
  <c r="CC65" i="17" s="1"/>
  <c r="K65" i="17"/>
  <c r="CG65" i="17" s="1"/>
  <c r="AG65" i="17"/>
  <c r="DC65" i="17" s="1"/>
  <c r="M117" i="17"/>
  <c r="M88" i="17"/>
  <c r="M89" i="17"/>
  <c r="M90" i="17"/>
  <c r="M91" i="17"/>
  <c r="M92" i="17"/>
  <c r="E117" i="17"/>
  <c r="I117" i="17"/>
  <c r="AC117" i="17"/>
  <c r="E118" i="17"/>
  <c r="I118" i="17"/>
  <c r="M118" i="17"/>
  <c r="E119" i="17"/>
  <c r="I119" i="17"/>
  <c r="M119" i="17"/>
  <c r="E120" i="17"/>
  <c r="I120" i="17"/>
  <c r="M120" i="17"/>
  <c r="E121" i="17"/>
  <c r="I121" i="17"/>
  <c r="M121" i="17"/>
  <c r="E122" i="17"/>
  <c r="I122" i="17"/>
  <c r="M122" i="17"/>
  <c r="E123" i="17"/>
  <c r="I123" i="17"/>
  <c r="M123" i="17"/>
  <c r="F9" i="10"/>
  <c r="CC63" i="17" l="1"/>
  <c r="E102" i="17"/>
  <c r="CA102" i="17" s="1"/>
  <c r="E101" i="17"/>
  <c r="CA101" i="17" s="1"/>
  <c r="DA22" i="17"/>
  <c r="AG100" i="17"/>
  <c r="AG102" i="17"/>
  <c r="DA24" i="17"/>
  <c r="CG24" i="17"/>
  <c r="I102" i="17"/>
  <c r="I101" i="17"/>
  <c r="CG23" i="17"/>
  <c r="I100" i="17"/>
  <c r="CG22" i="17"/>
  <c r="AG101" i="17"/>
  <c r="DA23" i="17"/>
  <c r="AC77" i="17"/>
  <c r="I74" i="17"/>
  <c r="CE74" i="17" s="1"/>
  <c r="I77" i="17"/>
  <c r="E77" i="17"/>
  <c r="E74" i="17"/>
  <c r="CA74" i="17" s="1"/>
  <c r="H9" i="9"/>
  <c r="AG61" i="17"/>
  <c r="DC61" i="17" s="1"/>
  <c r="AG56" i="17"/>
  <c r="DC56" i="17" s="1"/>
  <c r="AG52" i="17"/>
  <c r="DC52" i="17" s="1"/>
  <c r="AG48" i="17"/>
  <c r="DC48" i="17" s="1"/>
  <c r="AG44" i="17"/>
  <c r="DC44" i="17" s="1"/>
  <c r="AG40" i="17"/>
  <c r="DC40" i="17" s="1"/>
  <c r="AG36" i="17"/>
  <c r="DC36" i="17" s="1"/>
  <c r="AG32" i="17"/>
  <c r="DC32" i="17" s="1"/>
  <c r="AG28" i="17"/>
  <c r="DC28" i="17" s="1"/>
  <c r="AG24" i="17"/>
  <c r="AG41" i="17"/>
  <c r="DC41" i="17" s="1"/>
  <c r="AG12" i="17"/>
  <c r="DC12" i="17" s="1"/>
  <c r="AG53" i="17"/>
  <c r="DC53" i="17" s="1"/>
  <c r="AG29" i="17"/>
  <c r="DC29" i="17" s="1"/>
  <c r="AG13" i="17"/>
  <c r="DC13" i="17" s="1"/>
  <c r="AG11" i="17"/>
  <c r="DC11" i="17" s="1"/>
  <c r="AG63" i="17"/>
  <c r="DC63" i="17" s="1"/>
  <c r="AG59" i="17"/>
  <c r="DC59" i="17" s="1"/>
  <c r="AG55" i="17"/>
  <c r="DC55" i="17" s="1"/>
  <c r="AG51" i="17"/>
  <c r="DC51" i="17" s="1"/>
  <c r="AG47" i="17"/>
  <c r="DC47" i="17" s="1"/>
  <c r="AG43" i="17"/>
  <c r="DC43" i="17" s="1"/>
  <c r="AG39" i="17"/>
  <c r="DC39" i="17" s="1"/>
  <c r="AG35" i="17"/>
  <c r="DC35" i="17" s="1"/>
  <c r="AG31" i="17"/>
  <c r="DC31" i="17" s="1"/>
  <c r="AG27" i="17"/>
  <c r="DC27" i="17" s="1"/>
  <c r="AG23" i="17"/>
  <c r="AG57" i="17"/>
  <c r="DC57" i="17" s="1"/>
  <c r="AG49" i="17"/>
  <c r="DC49" i="17" s="1"/>
  <c r="AG45" i="17"/>
  <c r="DC45" i="17" s="1"/>
  <c r="AG33" i="17"/>
  <c r="DC33" i="17" s="1"/>
  <c r="AG37" i="17"/>
  <c r="DC37" i="17" s="1"/>
  <c r="AG25" i="17"/>
  <c r="DC25" i="17" s="1"/>
  <c r="AG60" i="17"/>
  <c r="DC60" i="17" s="1"/>
  <c r="AG58" i="17"/>
  <c r="DC58" i="17" s="1"/>
  <c r="AG50" i="17"/>
  <c r="DC50" i="17" s="1"/>
  <c r="AG46" i="17"/>
  <c r="DC46" i="17" s="1"/>
  <c r="AG42" i="17"/>
  <c r="DC42" i="17" s="1"/>
  <c r="AG38" i="17"/>
  <c r="DC38" i="17" s="1"/>
  <c r="AG34" i="17"/>
  <c r="DC34" i="17" s="1"/>
  <c r="AG30" i="17"/>
  <c r="DC30" i="17" s="1"/>
  <c r="AG26" i="17"/>
  <c r="DC26" i="17" s="1"/>
  <c r="AG62" i="17"/>
  <c r="DC62" i="17" s="1"/>
  <c r="AG54" i="17"/>
  <c r="DC54" i="17" s="1"/>
  <c r="AG99" i="17"/>
  <c r="I99" i="17"/>
  <c r="AG96" i="17"/>
  <c r="E99" i="17"/>
  <c r="CA99" i="17" s="1"/>
  <c r="AG98" i="17"/>
  <c r="AG97" i="17"/>
  <c r="E100" i="17"/>
  <c r="CA100" i="17" s="1"/>
  <c r="AG22" i="17"/>
  <c r="AG21" i="17"/>
  <c r="DC21" i="17" s="1"/>
  <c r="AG20" i="17"/>
  <c r="DC20" i="17" s="1"/>
  <c r="I98" i="17"/>
  <c r="E98" i="17"/>
  <c r="CA98" i="17" s="1"/>
  <c r="AG19" i="17"/>
  <c r="DC19" i="17" s="1"/>
  <c r="E97" i="17"/>
  <c r="CA97" i="17" s="1"/>
  <c r="I97" i="17"/>
  <c r="E96" i="17"/>
  <c r="CA96" i="17" s="1"/>
  <c r="I96" i="17"/>
  <c r="AG95" i="17"/>
  <c r="E13" i="9"/>
  <c r="AG17" i="17"/>
  <c r="DC17" i="17" s="1"/>
  <c r="I95" i="17"/>
  <c r="E95" i="17"/>
  <c r="CA95" i="17" s="1"/>
  <c r="I94" i="17"/>
  <c r="E94" i="17"/>
  <c r="CA94" i="17" s="1"/>
  <c r="AG15" i="17"/>
  <c r="DC15" i="17" s="1"/>
  <c r="AG93" i="17"/>
  <c r="AG16" i="17"/>
  <c r="DC16" i="17" s="1"/>
  <c r="AG94" i="17"/>
  <c r="I93" i="17"/>
  <c r="E93" i="17"/>
  <c r="CA93" i="17" s="1"/>
  <c r="E90" i="17"/>
  <c r="I90" i="17"/>
  <c r="E91" i="17"/>
  <c r="I89" i="17"/>
  <c r="AC118" i="17"/>
  <c r="AG89" i="17"/>
  <c r="AC121" i="17"/>
  <c r="AG18" i="17"/>
  <c r="DC18" i="17" s="1"/>
  <c r="AG10" i="17"/>
  <c r="DC10" i="17" s="1"/>
  <c r="AG88" i="17"/>
  <c r="AG14" i="17"/>
  <c r="DC14" i="17" s="1"/>
  <c r="I91" i="17"/>
  <c r="E88" i="17"/>
  <c r="AG90" i="17"/>
  <c r="AC122" i="17"/>
  <c r="I92" i="17"/>
  <c r="I88" i="17"/>
  <c r="AG92" i="17"/>
  <c r="E92" i="17"/>
  <c r="CA92" i="17" s="1"/>
  <c r="AG91" i="17"/>
  <c r="AC120" i="17"/>
  <c r="AC123" i="17"/>
  <c r="AC119" i="17"/>
  <c r="E89" i="17"/>
  <c r="DC22" i="17" l="1"/>
  <c r="AC100" i="17"/>
  <c r="AC101" i="17"/>
  <c r="DC23" i="17"/>
  <c r="DC24" i="17"/>
  <c r="AC102" i="17"/>
  <c r="AC74" i="17"/>
  <c r="CY74" i="17" s="1"/>
  <c r="AC99" i="17"/>
  <c r="AC98" i="17"/>
  <c r="AC97" i="17"/>
  <c r="AC96" i="17"/>
  <c r="AC95" i="17"/>
  <c r="AC93" i="17"/>
  <c r="AC92" i="17"/>
  <c r="AC94" i="17"/>
  <c r="AC90" i="17"/>
  <c r="AC88" i="17"/>
  <c r="AC89" i="17"/>
  <c r="AC91" i="17"/>
  <c r="Y75" i="17" l="1"/>
  <c r="CU75" i="17" s="1"/>
  <c r="F8" i="13"/>
  <c r="F10" i="13" s="1"/>
  <c r="I75" i="17"/>
  <c r="M75" i="17"/>
  <c r="CI75" i="17" s="1"/>
  <c r="Q75" i="17"/>
  <c r="CM75" i="17" s="1"/>
  <c r="U75" i="17"/>
  <c r="CQ75" i="17" s="1"/>
  <c r="E75" i="17"/>
  <c r="CA75" i="17" s="1"/>
  <c r="J10" i="9"/>
  <c r="E7" i="27" s="1"/>
  <c r="I76" i="17" l="1"/>
  <c r="CE76" i="17" s="1"/>
  <c r="CE75" i="17"/>
  <c r="Y76" i="17"/>
  <c r="Q76" i="17"/>
  <c r="M76" i="17"/>
  <c r="CI76" i="17" s="1"/>
  <c r="C11" i="9"/>
  <c r="J9" i="9"/>
  <c r="E6" i="27" s="1"/>
  <c r="CU76" i="17" l="1"/>
  <c r="F8" i="15"/>
  <c r="CM76" i="17"/>
  <c r="F8" i="45"/>
  <c r="H11" i="9"/>
  <c r="J11" i="9" s="1"/>
  <c r="E8" i="27" s="1"/>
  <c r="J15" i="9"/>
  <c r="E13" i="27" s="1"/>
  <c r="E76" i="17"/>
  <c r="CA76" i="17" s="1"/>
  <c r="U76" i="17"/>
  <c r="F10" i="45" l="1"/>
  <c r="C12" i="9"/>
  <c r="H12" i="9" s="1"/>
  <c r="J12" i="9" s="1"/>
  <c r="E9" i="27" s="1"/>
  <c r="F10" i="15"/>
  <c r="C14" i="9"/>
  <c r="H14" i="9" s="1"/>
  <c r="J14" i="9" s="1"/>
  <c r="E12" i="27" s="1"/>
  <c r="CQ76" i="17"/>
  <c r="F8" i="14"/>
  <c r="E23" i="9"/>
  <c r="E26" i="9"/>
  <c r="F10" i="14" l="1"/>
  <c r="C13" i="9"/>
  <c r="H13" i="9" s="1"/>
  <c r="J13" i="9" s="1"/>
  <c r="E25" i="9" l="1"/>
</calcChain>
</file>

<file path=xl/sharedStrings.xml><?xml version="1.0" encoding="utf-8"?>
<sst xmlns="http://schemas.openxmlformats.org/spreadsheetml/2006/main" count="448" uniqueCount="245">
  <si>
    <t xml:space="preserve">                                        </t>
  </si>
  <si>
    <t>Addenda aux Normes d'hypothèses de projection 2025</t>
  </si>
  <si>
    <t>Institut de planification financière</t>
  </si>
  <si>
    <t>FP Canada Standards Council</t>
  </si>
  <si>
    <t xml:space="preserve">Nathalie Bachand, A.S.A., Pl. Fin., Fellow de l'Institut de planification financière </t>
  </si>
  <si>
    <t>Martin Dupras, A.S.A., Pl. Fin., M. Fisc., ASC, Fellow de l'Institut de planification financière</t>
  </si>
  <si>
    <t xml:space="preserve">© 2025 Institut de planification financière </t>
  </si>
  <si>
    <t xml:space="preserve">© 2025 FP Canada Standards Council </t>
  </si>
  <si>
    <t>L'addenda comporte les sections suivantes :</t>
  </si>
  <si>
    <t>• Calculs pour établir les Normes d'hypothèses de projection 2025</t>
  </si>
  <si>
    <t>• Données utilisées pour établir les Normes d'hypothèses de projection 2025</t>
  </si>
  <si>
    <t>• Inflation</t>
  </si>
  <si>
    <t>• Rendement à court terme</t>
  </si>
  <si>
    <t>• Titres à revenu fixe</t>
  </si>
  <si>
    <t>• Actions canadiennes</t>
  </si>
  <si>
    <t>• Taux historiques</t>
  </si>
  <si>
    <t>• Résultats du sondage annuel mené par l'Institut de planification financière et FP Canada</t>
  </si>
  <si>
    <t>Calculs pour établir les Normes d'hypothèses de projection 2025</t>
  </si>
  <si>
    <t>Chaque norme des Normes d'hypothèses de projection 2025 est établie à partir de sources de données indépendantes et fiables. La norme pour l'inflation repose sur des données de la Banque du Canada, sur les résultats du sondage annuel mené par l'Institut de planification financière et FP Canada, sur l'évaluation actuarielle de 2021 du Régime de rentes du Québec et sur le rapport actuariel de 2021 du Régime de pensions du Canada. Les normes pour chaque catégorie d'actifs sont établies d'après les données provenant des résultats du sondage annuel mené par l'Institut de planification financière et FP Canada, de l'évaluation actuarielle de 2021 du Régime de rentes du Québec et du rapport actuariel de 2021 du Régime de pensions du Canada. Pour le rendement des actions, les normes tiennent aussi compte des rendements historiques moyens des 50 dernières années pour les indices concernés. Au besoin, les moyennes pour chaque norme sont arrondies au dixième de pourcentage le plus près. 
Un clic sur tout hyperlien de cette section de l'addenda donne accès aux données utilisées pour calculer les normes.</t>
  </si>
  <si>
    <t>Données utilisées pour établir les Normes d'hypothèses de projection 2025</t>
  </si>
  <si>
    <t>Les Données utilisées pour établir les Normes d'hypothèses de projection 2025 donnent accès aux sources de données, à des données particulières et aux calculs pour chacune des normes.
Un clic sur tout hyperlien de cette section de l'addenda donne accès aux données utilisées pour calculer les normes.</t>
  </si>
  <si>
    <t>Taux historiques</t>
  </si>
  <si>
    <t xml:space="preserve">Institut de planification financière </t>
  </si>
  <si>
    <t>Source</t>
  </si>
  <si>
    <t>Moyenne</t>
  </si>
  <si>
    <t>Ajustement</t>
  </si>
  <si>
    <t>Norme d'hypothèse de projection***</t>
  </si>
  <si>
    <t>BDC</t>
  </si>
  <si>
    <t>Sondage</t>
  </si>
  <si>
    <t>RPC</t>
  </si>
  <si>
    <t>RRQ</t>
  </si>
  <si>
    <t>Inflation</t>
  </si>
  <si>
    <t>Ajustement**</t>
  </si>
  <si>
    <t>Normes d'hypothèses de projection***</t>
  </si>
  <si>
    <t>50 ans</t>
  </si>
  <si>
    <t>Marché</t>
  </si>
  <si>
    <t>Court terme*</t>
  </si>
  <si>
    <t>Revenu fixe*</t>
  </si>
  <si>
    <t>Actions canadiennes</t>
  </si>
  <si>
    <t>Actions américaines</t>
  </si>
  <si>
    <t>Actions pays émergents</t>
  </si>
  <si>
    <t>Taux d'emprunt</t>
  </si>
  <si>
    <t>*Remarque : comme les données historiques sur 50 ans pour le court terme et les revenus fixes sont des valeurs aberrantes, elles ont été exclues du calcul.</t>
  </si>
  <si>
    <t>**Remarque : les actions ont une marge de sécurité (0,5 %) retranchée de leur moyenne afin de compenser la non-linéarité des rendements à long terme. Cet ajustement coïncide avec les résultats de simulations Monte Carlo qui estiment la probabilité du rendement futur grâce à 300 000 itérations.</t>
  </si>
  <si>
    <t>*** Les taux des Normes d'hypothèses de projection sont arrondis au dixième de pourcentage près.</t>
  </si>
  <si>
    <t>Prime de risque - à partir de ces hypothèses, nous pouvons calculer la prime de risque :</t>
  </si>
  <si>
    <t>pour les actions canadiennes, il est prévu qu'elle soit de :</t>
  </si>
  <si>
    <t>Données utilisées pour établir les Normes d'hypothèses de projection 2025 pour l'inflation</t>
  </si>
  <si>
    <t>Emplacement des données</t>
  </si>
  <si>
    <t>Données</t>
  </si>
  <si>
    <t>Calculs</t>
  </si>
  <si>
    <t>Valeur</t>
  </si>
  <si>
    <r>
      <t>Rapport actuariel (31</t>
    </r>
    <r>
      <rPr>
        <vertAlign val="superscript"/>
        <sz val="11"/>
        <rFont val="Arial"/>
        <family val="2"/>
      </rPr>
      <t>e</t>
    </r>
    <r>
      <rPr>
        <sz val="11"/>
        <rFont val="Arial"/>
        <family val="2"/>
      </rPr>
      <t>)
du Régime de pensions du Canada au 31 décembre 2021</t>
    </r>
  </si>
  <si>
    <t>Tableau 57 Augmentation des prix, des GAM et RHM réels</t>
  </si>
  <si>
    <t>100 % des hypothèses d'augmentation des prix pour 2026+</t>
  </si>
  <si>
    <t>1,00 (2,00 %)</t>
  </si>
  <si>
    <t>Évaluation actuarielle du Régime de rentes du Québec
au 31 décembre 2021</t>
  </si>
  <si>
    <t>Page 87, Tableau 26 : Taux d’inflation et d’augmentation des gains moyens de travail</t>
  </si>
  <si>
    <t>100 % des hypothèses d'augmentation des prix pour 2024+</t>
  </si>
  <si>
    <t>1,00 (2,10 %)</t>
  </si>
  <si>
    <t xml:space="preserve">Sondage annuel mené par l'Institut de planification financière et FP Canada </t>
  </si>
  <si>
    <t>Moyenne réduite du sondage de l'Institut de planification financière et FP Canada</t>
  </si>
  <si>
    <t>S.O.</t>
  </si>
  <si>
    <t>Données sur l'inflation de la Banque du Canada</t>
  </si>
  <si>
    <t>Mesures de l'inflation de la Banque du Canada</t>
  </si>
  <si>
    <t>Point médian de la fourchette cible de maîtrise de l'inflation de la Banque du Canada, qui va de 1 à 3 %.</t>
  </si>
  <si>
    <t>Données utilisées pour établir les Normes d'hypothèses de projection 2025 pour les actifs à court terme</t>
  </si>
  <si>
    <t>Tableau 69 Taux de rendement réel selon le type d'actifs (avant les dépenses d'investissement et le rééquilibrage et diversification)</t>
  </si>
  <si>
    <t xml:space="preserve">   Hypothèses pour les actifs à court terme pour 2030 à 2045
+ hypothèse du RPC pour l'inflation future : 2,00 % </t>
  </si>
  <si>
    <t xml:space="preserve">   0,3%
+ 2,00%</t>
  </si>
  <si>
    <t>Page 90, Tableau 28 : Taux de rendement réel selon la catégorie d’actif</t>
  </si>
  <si>
    <t xml:space="preserve">   9/30 des hypothèses pour les actifs à court terme pour 2023 à 2031                                                          + 21/30 des hypothèses pour les actifs à court terme pour 2031 et plus
+ hypothèse du RRQ pour l'inflation future : 2,1 % </t>
  </si>
  <si>
    <t xml:space="preserve">   9/30 (-0,20%)
+ 21/30 (0,00%)
+ 2,10%</t>
  </si>
  <si>
    <t>Sondage annuel mené par l'Institut de planification financière et FP Canada</t>
  </si>
  <si>
    <t xml:space="preserve">Moyenne réduite du sondage de l'Institut de planification financière et FP Canada </t>
  </si>
  <si>
    <t>Données utilisées pour établir les Normes d'hypothèses de projection 2025 pour les titres à revenu fixe</t>
  </si>
  <si>
    <t xml:space="preserve">   Hypothèses pour les options négociables pour 2035 et plus 
+ hypothèse du RPC pour l'inflation future : 2,00 % 
- 0,75 % pour harmoniser les projections à long terme du RPC avec une période de détention plus typique pour un individu</t>
  </si>
  <si>
    <t xml:space="preserve">   1,3%
+ 2,00%
- 0,75%</t>
  </si>
  <si>
    <t xml:space="preserve">   9/30 des hypothèses pour les obligations pour 2023 à 2031
+ 21/30 des hypothèses pour les obligations pour 2031 et plus                                                                                                              + hypothèse du RRQ pour l'inflation future : 2,1 % 
- 0,75 % pour harmoniser les projections à long terme du RRQ avec une période de détention plus typique pour un individu</t>
  </si>
  <si>
    <t xml:space="preserve">   9/30 (1,70%)
+ 21/30 (2,40%)
+ 2.10                                            - 0,75%                           </t>
  </si>
  <si>
    <t>Rendement attentu basé sur le marché</t>
  </si>
  <si>
    <t>Indice canadien du marché obligataire (pondération de 40%)</t>
  </si>
  <si>
    <t xml:space="preserve">Moyenne </t>
  </si>
  <si>
    <t>Données utilisées pour établir les Normes d'hypothèses de projection 2025 pour les actions canadiennes</t>
  </si>
  <si>
    <t xml:space="preserve">   Moyenne des hypothèses pour les actions de sociétés ouvertes et fermées pour 2026 à 2045
+ hypothèse du RPC pour l'inflation future : 2,00 % </t>
  </si>
  <si>
    <t xml:space="preserve">   (4,2% + 5,2%)/2
+ 2,00%      </t>
  </si>
  <si>
    <t xml:space="preserve">   9/30 des hypothèses pour les actions pour 2023 à 2031                                                                                                                                                + 21/30 des hypothèses pour les actions pour 2031 et plus
+ hypothèse du RRQ pour l'inflation future : 2,1 % </t>
  </si>
  <si>
    <t xml:space="preserve">   9/30 (3,60%)
+ 21/30 (4,20%)
+ 2,10%</t>
  </si>
  <si>
    <t xml:space="preserve">Rendement historique moyen sur 50 ans pour l'indice composé S&amp;P/TSX
</t>
  </si>
  <si>
    <t>Taux historiques sur 50 ans</t>
  </si>
  <si>
    <t xml:space="preserve">   (1 + moyenne historique des rendements nominaux sur 50 ans pour l'indice composé S&amp;P/TSX)
÷ (1 + taux d'inflation historique)                                                                                                                                 x (1 + norme pour l'inflation future)
- 1</t>
  </si>
  <si>
    <t>Une marge de 0,50 % a été retranchée de la moyenne afin de compenser la variabilité des rendements à long terme. Cet ajustement coïncide avec les résultats de simulations Monte Carlo qui estiment la probabilité du rendement futur grâce à 300 000 itérations.</t>
  </si>
  <si>
    <t>Données utilisées pour établir les Normes d'hypothèses de projection 2025 pour les actions américaines</t>
  </si>
  <si>
    <t>Rapport actuariel (31e)
du Régime de pensions du Canada au 31 décembre 2021</t>
  </si>
  <si>
    <t xml:space="preserve">   (4.2% + 5.2%)/2
+ 2.00%      </t>
  </si>
  <si>
    <t>+   9/30 (3.60%)
+  21/30 (4.20%)
+ 2.10%</t>
  </si>
  <si>
    <t xml:space="preserve"> [(1 + 13.2022%)                      
 ÷ (1 + 3.5927%)                           
x (1 + 2.10%)                     
minus 1]                                      </t>
  </si>
  <si>
    <t xml:space="preserve"> [(1 + 2.56%)                   
 x (1 + 2.10%)                           
 minus 1]                                                         </t>
  </si>
  <si>
    <t>Même hypothèse que pour les actions canadiennes</t>
  </si>
  <si>
    <t xml:space="preserve">   (4,2% + 5,2%)/2
+ 2.00%      </t>
  </si>
  <si>
    <t xml:space="preserve">Emplacement des données </t>
  </si>
  <si>
    <t xml:space="preserve">Même hypothèse que pour les actions canadiennes                                                                                                               + 0,9 % pour la prime de risque sur actions pour les investissements dans les marchés étrangers émergents*                                           </t>
  </si>
  <si>
    <t xml:space="preserve">   (4,2% + 5,2%)/2
+ 2,00%             
+ 0,90%</t>
  </si>
  <si>
    <t xml:space="preserve">   9/30 (3,60%)
+ 21/30 (4,20%)
+ 2,10%                                   + 0,90%</t>
  </si>
  <si>
    <t>Rendement historique moyen sur 50 ans pour 
l'indice des marchés émergents MSCI</t>
  </si>
  <si>
    <t xml:space="preserve">   (1 + moyenne historique des rendements nominaux sur 50 ans pour l'indice des marchés émergents MSCI ($ CA)**
÷ (1 + taux d'inflation historique)
x (1 + norme pour l'inflation future)
- 1</t>
  </si>
  <si>
    <t>Normes d'hypothèses de projection historiques</t>
  </si>
  <si>
    <t>Court terme</t>
  </si>
  <si>
    <t>Titres à revenu fixe</t>
  </si>
  <si>
    <t>Actions étrangères (pays développés)</t>
  </si>
  <si>
    <t>Les actions étrangères dans les pays développés et émergents n'étaient pas présentées dans les Normes d'hypothèses de projection antérieures à 2016.</t>
  </si>
  <si>
    <t>Croissance du MGAP ou MGA</t>
  </si>
  <si>
    <t>La croissance du MGAP n'a pas été présentée avant 2015.</t>
  </si>
  <si>
    <t>Ci-dessous les résultats du sondage annuel de l’Institut de planification financière et de FP Canada. Nous présentons la moyenne réduite, c’est-à-dire que pour chaque hypothèse, la valeur la plus élevée et la valeur la plus basse ont été éliminées.</t>
  </si>
  <si>
    <t>Taux d'inflation de l'IPC (%)</t>
  </si>
  <si>
    <t>Indice des bons du Trésor à 91 jours (court terme) FTSE TMX Canada</t>
  </si>
  <si>
    <t>Indice obligataire universel FTSE TMX Canada</t>
  </si>
  <si>
    <t>Indice composé S&amp;P/TSX</t>
  </si>
  <si>
    <t>Indice S&amp;P 500</t>
  </si>
  <si>
    <t>Indice MSCI EAEO</t>
  </si>
  <si>
    <t>2020*</t>
  </si>
  <si>
    <t>2021**</t>
  </si>
  <si>
    <t xml:space="preserve">* À l'automne 2020, FP Canada et l'Institut de planification financière ont envoyé le sondage à deux groupes. Le sondage a été envoyé à des experts en placement et ses résultats ont été pondérés à 80 %. </t>
  </si>
  <si>
    <t xml:space="preserve">  Les résultats du sondage envoyé aux  CFP professionnels et Pl. Fin. qui détiennent le titre de CFA ont été pondérés à hauteur de 20 %.</t>
  </si>
  <si>
    <t xml:space="preserve">** À l'automne 2021, FP Canada et l'Institut de planification financière ont envoyé des sondages à deux groupes. Le sondage a été envoyé à des entreprises de l'industrie et ses résultats ont été pondérés à 75 %. </t>
  </si>
  <si>
    <t>La même enquête a également été envoyée aux CFP professionnels et Pl. Fin. qui détiennent le titre de CFA et ses résultats ont été pondérés à hauteur de 25 %.</t>
  </si>
  <si>
    <t>Taux historiques et écarts-types pour les sources utilisées dans les Normes d'hypothèses de projection</t>
  </si>
  <si>
    <r>
      <t xml:space="preserve">Les Normes pour les actions et l'inflation sont en partie établies sur les rendements historiques sur 50 ans. Sous les données, on trouve un résumé des taux de rendements historiques nominaux et réels sur 50 ans. Au taux de rendement historique réel s'ajoute l'hypothèse d'inflation projetée pour arriver au taux de rendement historique prospectif utilisé dans le calcul de chaque </t>
    </r>
    <r>
      <rPr>
        <i/>
        <sz val="10"/>
        <rFont val="Arial"/>
        <family val="2"/>
      </rPr>
      <t>Norme.</t>
    </r>
  </si>
  <si>
    <t>Bons du Trésor</t>
  </si>
  <si>
    <t>Obligations</t>
  </si>
  <si>
    <t>Actions des pays          émergents**</t>
  </si>
  <si>
    <t>Indice des bons du Trésor à 91 jours FTSE</t>
  </si>
  <si>
    <t>Indice obligataire universel FTSE</t>
  </si>
  <si>
    <t xml:space="preserve">Indice composé S&amp;P/TSX </t>
  </si>
  <si>
    <t>Indice composé S&amp;P 500 ($ CA)</t>
  </si>
  <si>
    <t>Indice MSCI EAEO ($ CA)*</t>
  </si>
  <si>
    <t>Indice des marchés émergents MSCI ($ CA)</t>
  </si>
  <si>
    <t>Banque du Canada</t>
  </si>
  <si>
    <t>Indice</t>
  </si>
  <si>
    <t>Indice + 1</t>
  </si>
  <si>
    <t>Index</t>
  </si>
  <si>
    <t>Index + 1</t>
  </si>
  <si>
    <t>N/D</t>
  </si>
  <si>
    <t>Remarque: Les valeurs dans chaque colonne intitulée « Indice » sont les taux de rendement annuels gagnés par l'indice pour cette année. Elles sont rédigées sous forme décimale pour faciliter les calculs informatiques des rendements géométriques pour lesquels il faut ajouter 1 au rendement.</t>
  </si>
  <si>
    <t>Moyennes mobiles des taux et des écarts-types pour les sources utilisées dans les Normes d'hypothèses de projection</t>
  </si>
  <si>
    <t>Actions des pays émergents**</t>
  </si>
  <si>
    <t>Indice MSCI EAEO*</t>
  </si>
  <si>
    <t>Indice des marchés émergents MSCI</t>
  </si>
  <si>
    <t>Rendement géométrique</t>
  </si>
  <si>
    <t>Écart-type</t>
  </si>
  <si>
    <t>1961-2010</t>
  </si>
  <si>
    <t>1962-2011</t>
  </si>
  <si>
    <t>1963-2012</t>
  </si>
  <si>
    <t>1964-2013</t>
  </si>
  <si>
    <t>1965-2014</t>
  </si>
  <si>
    <t>1966-2015</t>
  </si>
  <si>
    <t>1967-2016</t>
  </si>
  <si>
    <t>1968-2017</t>
  </si>
  <si>
    <t>1969-2018</t>
  </si>
  <si>
    <t>1970-2019</t>
  </si>
  <si>
    <t>1971-2020</t>
  </si>
  <si>
    <t>1972-2021</t>
  </si>
  <si>
    <t>1973-2022</t>
  </si>
  <si>
    <t>1974-2023</t>
  </si>
  <si>
    <t xml:space="preserve">   * L'indice MSCI EAEO est net du montant maximum de la retenue à la source sur les revenus étrangers.</t>
  </si>
  <si>
    <t xml:space="preserve">La matrice de corrélation montre la relation entre les rendements des différentes catégories d'actifs.
</t>
  </si>
  <si>
    <t>Une corrélation de +1,0 signifie que les rendements évoluent en tandem; une corrélation de -1,0 signifie qu'ils évoluent dans des directions opposées et un coefficient de corrélation de 0,0 indique qu'il n'y a pas de relation linéaire entre les classes d'actifs.</t>
  </si>
  <si>
    <t>Cette matrice de corrélation est produite à l'aide de données annuelles plutôt que mensuelles.</t>
  </si>
  <si>
    <t>Moyenne nominale sur 50 ans :  1975 - 2024</t>
  </si>
  <si>
    <t>Moyenne réelle sur 50 an :
1975 - 2024</t>
  </si>
  <si>
    <t>Moyenne réelle sur 50 ans augmentée de l'hypothèse d'inflation future 1975-2024</t>
  </si>
  <si>
    <t>Écart-type sur 50 ans : 1975-2024</t>
  </si>
  <si>
    <t>1975-2024</t>
  </si>
  <si>
    <t xml:space="preserve"> </t>
  </si>
  <si>
    <t>T-Bills</t>
  </si>
  <si>
    <t>Bonds</t>
  </si>
  <si>
    <t>Canadian Equity</t>
  </si>
  <si>
    <t>US Equity</t>
  </si>
  <si>
    <t>Foreign Equities (Developed)</t>
  </si>
  <si>
    <t>Foreign Equities          (Emerging)**</t>
  </si>
  <si>
    <t>FTSE 91-Day T-Bill Index</t>
  </si>
  <si>
    <t>FTSE Universe Bond Index</t>
  </si>
  <si>
    <t>S&amp;P/TSX Composite Index</t>
  </si>
  <si>
    <t>S&amp;P 500 Composite Index ($ CA)</t>
  </si>
  <si>
    <t>MSCI EAFE Index  ($ CA)*</t>
  </si>
  <si>
    <t>MSCI Emerging Markets Index ($ CA)</t>
  </si>
  <si>
    <t>Bank of Canada</t>
  </si>
  <si>
    <t>N/A</t>
  </si>
  <si>
    <t>Geometric Return</t>
  </si>
  <si>
    <t>Standard Deviation</t>
  </si>
  <si>
    <t>Hypothèse d'inflation</t>
  </si>
  <si>
    <t>Rendement attendu basé sur le marché (MBER) au 31 décembre 2024</t>
  </si>
  <si>
    <t xml:space="preserve"> [(1 + 1.04%)                   
 x (1 + 2.10%)                           
 moins 1]                                                         </t>
  </si>
  <si>
    <t>Moyenne réduite du sondage pour l'indice MSCI EAFE</t>
  </si>
  <si>
    <t xml:space="preserve"> [(1 + 10.3166%)                      
 ÷ (1 + 3.5927%)                           
x (1 + 2.10%)                     
moins 1]                                      </t>
  </si>
  <si>
    <t xml:space="preserve"> [(1 + (5.84%)                      
 x (1 + 2.10%)                           
 moins 1]                     
                                     </t>
  </si>
  <si>
    <t xml:space="preserve">  [(1 + 8.43%)                     
 x (1 + 2.10%)                         
 moins 1]                                                          
                                          </t>
  </si>
  <si>
    <t>Les Normes d'hypothèses de projection ne présentaient pas d'hypothèse distincte pour les actions américaines pour les années antérieures à 2025.</t>
  </si>
  <si>
    <t>U.S. Equity</t>
  </si>
  <si>
    <t xml:space="preserve">International Equities (Developed) </t>
  </si>
  <si>
    <t>Emerging Market Equities **</t>
  </si>
  <si>
    <t>MSCI EAFE Index  ($ CA) *</t>
  </si>
  <si>
    <t>pour les actions américaines, il est prévu qu'elle soit de :</t>
  </si>
  <si>
    <t xml:space="preserve">   [(1 +4,39%)                             
x (1 + 2,10%)               
moins 1]                                       </t>
  </si>
  <si>
    <t xml:space="preserve">  [(1 + 10,7678%)                     
÷ (1 + 3.5927%)                         
x (1 + 2.10%)                                                          
 moins 1]                                         </t>
  </si>
  <si>
    <t>Corrélation pendant 10 ans (2015-2024)</t>
  </si>
  <si>
    <t>Corrélation pendant 20 ans (2005-2024)</t>
  </si>
  <si>
    <t>Actions internationales</t>
  </si>
  <si>
    <t>pour les actions internationales, il est prévu qu'elle soit de :</t>
  </si>
  <si>
    <t>Données utilisées pour établir les Normes d'hypothèses de projection 2025 pour les actions internationales</t>
  </si>
  <si>
    <t>Écart-type pour 20 ans (2005-2024)</t>
  </si>
  <si>
    <t>Écart-type pour 10 ans (2015-2024)</t>
  </si>
  <si>
    <t>• Actions américaines</t>
  </si>
  <si>
    <t>• Actions internationales</t>
  </si>
  <si>
    <t>Indice global obligataire canadien</t>
  </si>
  <si>
    <r>
      <t>Jeff Cormier, CFP</t>
    </r>
    <r>
      <rPr>
        <vertAlign val="superscript"/>
        <sz val="16"/>
        <rFont val="Arial"/>
        <family val="2"/>
      </rPr>
      <t>®</t>
    </r>
    <r>
      <rPr>
        <sz val="16"/>
        <rFont val="Arial"/>
        <family val="2"/>
      </rPr>
      <t>, CFA</t>
    </r>
    <r>
      <rPr>
        <vertAlign val="superscript"/>
        <sz val="16"/>
        <rFont val="Arial"/>
        <family val="2"/>
      </rPr>
      <t>®</t>
    </r>
  </si>
  <si>
    <r>
      <t>Nick Hearne, CFP</t>
    </r>
    <r>
      <rPr>
        <vertAlign val="superscript"/>
        <sz val="16"/>
        <rFont val="Arial"/>
        <family val="2"/>
      </rPr>
      <t>®</t>
    </r>
    <r>
      <rPr>
        <sz val="16"/>
        <rFont val="Arial"/>
        <family val="2"/>
      </rPr>
      <t>, CFA</t>
    </r>
    <r>
      <rPr>
        <vertAlign val="superscript"/>
        <sz val="16"/>
        <rFont val="Arial"/>
        <family val="2"/>
      </rPr>
      <t>®</t>
    </r>
  </si>
  <si>
    <r>
      <t>Tanya Staples, M.A., CFP</t>
    </r>
    <r>
      <rPr>
        <vertAlign val="superscript"/>
        <sz val="16"/>
        <rFont val="Arial"/>
        <family val="2"/>
      </rPr>
      <t>®</t>
    </r>
    <r>
      <rPr>
        <sz val="16"/>
        <rFont val="Arial"/>
        <family val="2"/>
      </rPr>
      <t>, PhD (thèse en cours)</t>
    </r>
  </si>
  <si>
    <r>
      <t>Benjamin Felix, MBA, CFP</t>
    </r>
    <r>
      <rPr>
        <vertAlign val="superscript"/>
        <sz val="16"/>
        <rFont val="Arial"/>
        <family val="2"/>
      </rPr>
      <t>®</t>
    </r>
    <r>
      <rPr>
        <sz val="16"/>
        <rFont val="Arial"/>
        <family val="2"/>
      </rPr>
      <t>, Pl. Fin., CFA</t>
    </r>
    <r>
      <rPr>
        <vertAlign val="superscript"/>
        <sz val="16"/>
        <rFont val="Arial"/>
        <family val="2"/>
      </rPr>
      <t>®</t>
    </r>
    <r>
      <rPr>
        <sz val="16"/>
        <rFont val="Arial"/>
        <family val="2"/>
      </rPr>
      <t>, CIM</t>
    </r>
    <r>
      <rPr>
        <vertAlign val="superscript"/>
        <sz val="16"/>
        <rFont val="Arial"/>
        <family val="2"/>
      </rPr>
      <t>®</t>
    </r>
  </si>
  <si>
    <r>
      <t>Derek Dedman, M. Sc., CFP</t>
    </r>
    <r>
      <rPr>
        <vertAlign val="superscript"/>
        <sz val="16"/>
        <rFont val="Arial"/>
        <family val="2"/>
      </rPr>
      <t>®</t>
    </r>
    <r>
      <rPr>
        <sz val="16"/>
        <rFont val="Arial"/>
        <family val="2"/>
      </rPr>
      <t>, CFA</t>
    </r>
    <r>
      <rPr>
        <vertAlign val="superscript"/>
        <sz val="16"/>
        <rFont val="Arial"/>
        <family val="2"/>
      </rPr>
      <t>®</t>
    </r>
  </si>
  <si>
    <t xml:space="preserve">Les Normes d'hypothèses de projection (les Normes) fournissent aux planificateurs financiers et planificatrices financières des hypothèses objectives pour effectuer leurs projections de besoins de revenus de retraite, de planification des études, de besoins d'assurances et autres projections importantes. Ces normes sont surtout recommandées pour effectuer des projections à long terme (10 ans et +).  
Le Comité des Normes d'hypothèses de projection (Comité) a préparé un addenda pour accompagner les Normes d'hypothèses de projection 2025, publiées en avril 2025. À des fins de transparence et de reproductibilité des Normes, l'addenda fournit les sources de données sur lesquelles les Normes sont basées, ainsi que les calculs pour chacune des normes d'inflation et de taux de rendement. Les taux historiques, les taux de rendement des indices pertinents et les écarts-types sont également fournis à titre informatif. 
</t>
  </si>
  <si>
    <t>Résumé des taux</t>
  </si>
  <si>
    <r>
      <t xml:space="preserve">À titre de référence, </t>
    </r>
    <r>
      <rPr>
        <i/>
        <sz val="12"/>
        <rFont val="Arial"/>
        <family val="2"/>
      </rPr>
      <t xml:space="preserve">les Normes d'hypothèses de projection historiques </t>
    </r>
    <r>
      <rPr>
        <sz val="12"/>
        <rFont val="Arial"/>
        <family val="2"/>
      </rPr>
      <t>remontant à 2009 sont fournies, ainsi que les taux historiques sur 50 ans et les écarts-types</t>
    </r>
    <r>
      <rPr>
        <i/>
        <sz val="12"/>
        <rFont val="Arial"/>
        <family val="2"/>
      </rPr>
      <t xml:space="preserve"> </t>
    </r>
    <r>
      <rPr>
        <sz val="12"/>
        <rFont val="Arial"/>
        <family val="2"/>
      </rPr>
      <t xml:space="preserve">pour l'inflation, les bons du Trésor, les obligations, les actions canadiennes, les actions américaines, les actions internationales, et les actions des pays émergents. </t>
    </r>
  </si>
  <si>
    <t>Actions marchés émergents</t>
  </si>
  <si>
    <t>pour les actions des marchés émergents, il est prévu qu'elle soit de :</t>
  </si>
  <si>
    <t xml:space="preserve">   [(1 + 10,2994%)                 
÷ (1 + 3,5297%)                    
x (1 + 2,07%)               
moins 1]                                       </t>
  </si>
  <si>
    <t>Moyenne du ratio cours-bénéfices de Shiller sur 120 mois, ajustée pour l’inflation canadienne (en dollars canadiens), pour l’indice total du marché canadien.</t>
  </si>
  <si>
    <t>Moyenne réduite du sondage de l'Institut de planification financière et FP Canada pour l'indice S&amp;P 500</t>
  </si>
  <si>
    <t xml:space="preserve">   (1 + moyenne historique des rendements nominaux sur 50 ans pour l'indice composé MSCI EAEO)*
÷ (1 + taux d'inflation historique)
x (1 + norme pour l'inflation future) 
- 1</t>
  </si>
  <si>
    <t>Données utilisées pour établir les Normes d'hypothèses de projection 2025 pour les actions des marchés émergents</t>
  </si>
  <si>
    <t>Moyenne du ratio cours-bénéfices de Shiller, ajustée pour l’inflation, pour les grandes et moyennes capitalisations des marchés émergents, basée sur les prix de clôture quotidiens de l’indice au cours du mois le plus récent.</t>
  </si>
  <si>
    <t>Moyenne du ratio cours-bénéfices de Shiller sur 120 mois, ajustée pour l’inflation américaine (en dollars américains), pour l’indice mondial des actions de grandes et moyennes capitalisations des marchés développés, hors Amérique du Nord.</t>
  </si>
  <si>
    <r>
      <rPr>
        <sz val="11"/>
        <color theme="1"/>
        <rFont val="Arial"/>
        <family val="2"/>
      </rPr>
      <t xml:space="preserve">Moyenne du ratio cours-bénéfices de Shiller sur 120 mois, ajustée pour l’inflation américaine (en dollars américains), pour l’indice total du marché américain.     </t>
    </r>
    <r>
      <rPr>
        <sz val="11"/>
        <color rgb="FFFF0000"/>
        <rFont val="Arial"/>
        <family val="2"/>
      </rPr>
      <t xml:space="preserve">                                                               </t>
    </r>
  </si>
  <si>
    <t>* Remarque : Pour les marchés émergents, une prime de risque de 0,9 % a été ajoutée au taux de rendement historique des actions internationales. Cette prime de risque concorde avec la méthodologie utilisée dans le plus récent rapport actuariel du Régime de pensions du Canada.</t>
  </si>
  <si>
    <t xml:space="preserve">Sondage annuel de l’industrie de l’Institut de planification financière et FP Canada </t>
  </si>
  <si>
    <t>Vous trouverez ci-dessous les données historiques du rendement attendu basé sur le marché utilisées depuis 2023. Elles sont présentées en rendements réels. Dans le calcul, elles sont ajustées selon notre hypothèse d'inflation.</t>
  </si>
  <si>
    <t>Indice marchés émergents MSCI</t>
  </si>
  <si>
    <t xml:space="preserve">Moyenne du ratio cours-bénéfices de Shiller sur 120 mois, ajustée pour l’inflation américaine (en dollars américains), pour l’indice total du marché américain.  </t>
  </si>
  <si>
    <t>Les données affichées pour 2023 correspondent aux données effectivement utilisées. En 2024, un léger ajustement a été apporté aux fins de calcul.</t>
  </si>
  <si>
    <t xml:space="preserve">   (1 + moyenne historique des rendements nominaux sur 50 ans pour l'indice composé S&amp;P 500)*
÷ (1 + taux d'inflation historique)
x (1 + norme pour l'inflation future) 
- 1</t>
  </si>
  <si>
    <t xml:space="preserve">Rendement historique moyen sur 50 ans pour l'indice composé S&amp;P 500
</t>
  </si>
  <si>
    <t xml:space="preserve">Rendement historique moyen sur 50 ans pour 
l'indice composé MSCI EAEO
</t>
  </si>
  <si>
    <t xml:space="preserve">   ** Indice DMS Emerging Markets [1975-1987], indice MSCI des marchés émergents (dividendes bruts, CAD) [1988-1998], et indice MSCI des marchés émergents (dividendes nets, CAD) [1999-présent]. Nous ajustons l'indice DMS et l'indice MSCI dividendes bruts pour tenir compte de la retenue à la source estimée.</t>
  </si>
  <si>
    <t>**Remarque : Pour établir la moyenne historique sur 50 ans des marchés émergents, nous utilisons l'indice marchés émergents DMS  en dollars canadiens ajusté d'une estimation de la retenue à la source jusqu'en 1987, sur l'indice marchés émergents MSCI (dividendes bruts, CAD) ajusté d'une estimation de la retenue à la source jusqu'en 1998, et sur l'indice marchés émergents MSCI (dividendes nets, CAD) à partir de 1999.</t>
  </si>
  <si>
    <t>• Actions marchés émergents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</si>
</sst>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quot;$&quot;_ ;_ * \(#,##0.00\)\ &quot;$&quot;_ ;_ * &quot;-&quot;??_)\ &quot;$&quot;_ ;_ @_ "/>
    <numFmt numFmtId="165" formatCode="_ * #,##0.00_)\ _$_ ;_ * \(#,##0.00\)\ _$_ ;_ * &quot;-&quot;??_)\ _$_ ;_ @_ "/>
    <numFmt numFmtId="166" formatCode="0.000%"/>
    <numFmt numFmtId="167" formatCode="0.0000%"/>
    <numFmt numFmtId="168" formatCode="0.000"/>
    <numFmt numFmtId="169" formatCode="0.00000000"/>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Arial"/>
      <family val="2"/>
    </font>
    <font>
      <sz val="10"/>
      <name val="Arial"/>
      <family val="2"/>
    </font>
    <font>
      <sz val="11"/>
      <name val="Calibri"/>
      <family val="2"/>
    </font>
    <font>
      <i/>
      <sz val="10"/>
      <name val="Arial"/>
      <family val="2"/>
    </font>
    <font>
      <b/>
      <sz val="12"/>
      <name val="Arial"/>
      <family val="2"/>
    </font>
    <font>
      <sz val="11"/>
      <name val="Arial"/>
      <family val="2"/>
    </font>
    <font>
      <b/>
      <sz val="11"/>
      <name val="Arial"/>
      <family val="2"/>
    </font>
    <font>
      <sz val="11.5"/>
      <name val="Times New Roman"/>
      <family val="1"/>
    </font>
    <font>
      <sz val="12"/>
      <name val="Arial"/>
      <family val="2"/>
    </font>
    <font>
      <i/>
      <sz val="12"/>
      <name val="Arial"/>
      <family val="2"/>
    </font>
    <font>
      <b/>
      <sz val="12"/>
      <color rgb="FFFF0000"/>
      <name val="Arial"/>
      <family val="2"/>
    </font>
    <font>
      <sz val="10"/>
      <color rgb="FFFF0000"/>
      <name val="Arial"/>
      <family val="2"/>
    </font>
    <font>
      <b/>
      <sz val="12"/>
      <color theme="0"/>
      <name val="Arial"/>
      <family val="2"/>
    </font>
    <font>
      <b/>
      <sz val="10"/>
      <color theme="0"/>
      <name val="Arial"/>
      <family val="2"/>
    </font>
    <font>
      <b/>
      <sz val="14"/>
      <color rgb="FF415563"/>
      <name val="Arial"/>
      <family val="2"/>
    </font>
    <font>
      <sz val="11"/>
      <color theme="1"/>
      <name val="Arial"/>
      <family val="2"/>
    </font>
    <font>
      <b/>
      <sz val="11"/>
      <color theme="1"/>
      <name val="Arial"/>
      <family val="2"/>
    </font>
    <font>
      <b/>
      <sz val="13"/>
      <color rgb="FFFF0000"/>
      <name val="Arial"/>
      <family val="2"/>
    </font>
    <font>
      <b/>
      <sz val="26"/>
      <name val="Arial"/>
      <family val="2"/>
    </font>
    <font>
      <sz val="11.5"/>
      <name val="Arial"/>
      <family val="2"/>
    </font>
    <font>
      <sz val="18"/>
      <name val="Arial"/>
      <family val="2"/>
    </font>
    <font>
      <sz val="14"/>
      <name val="Arial"/>
      <family val="2"/>
    </font>
    <font>
      <sz val="16"/>
      <name val="Arial"/>
      <family val="2"/>
    </font>
    <font>
      <i/>
      <sz val="11.5"/>
      <name val="Arial"/>
      <family val="2"/>
    </font>
    <font>
      <i/>
      <sz val="10"/>
      <color rgb="FF000000"/>
      <name val="Arial"/>
      <family val="2"/>
    </font>
    <font>
      <vertAlign val="superscript"/>
      <sz val="11"/>
      <name val="Arial"/>
      <family val="2"/>
    </font>
    <font>
      <vertAlign val="superscript"/>
      <sz val="16"/>
      <name val="Arial"/>
      <family val="2"/>
    </font>
    <font>
      <b/>
      <sz val="11"/>
      <color rgb="FF333333"/>
      <name val="Calibri"/>
      <family val="2"/>
      <scheme val="minor"/>
    </font>
    <font>
      <u/>
      <sz val="11"/>
      <color rgb="FF02C3DE"/>
      <name val="Arial"/>
      <family val="2"/>
    </font>
    <font>
      <sz val="10"/>
      <color theme="1"/>
      <name val="Arial"/>
      <family val="2"/>
    </font>
    <font>
      <sz val="11"/>
      <color rgb="FF02C3DE"/>
      <name val="Arial"/>
      <family val="2"/>
    </font>
    <font>
      <sz val="8"/>
      <name val="Arial"/>
      <family val="2"/>
    </font>
    <font>
      <u/>
      <sz val="11"/>
      <color theme="10"/>
      <name val="Calibri"/>
      <family val="2"/>
      <scheme val="minor"/>
    </font>
    <font>
      <sz val="12"/>
      <color rgb="FF000000"/>
      <name val="Arial"/>
      <family val="2"/>
    </font>
    <font>
      <strike/>
      <sz val="12"/>
      <name val="Arial"/>
      <family val="2"/>
    </font>
    <font>
      <strike/>
      <sz val="10"/>
      <name val="Arial"/>
      <family val="2"/>
    </font>
    <font>
      <sz val="12"/>
      <color rgb="FF026028"/>
      <name val="Arial"/>
      <family val="2"/>
    </font>
    <font>
      <u/>
      <sz val="12"/>
      <color rgb="FF026028"/>
      <name val="Arial"/>
      <family val="2"/>
    </font>
    <font>
      <sz val="10"/>
      <name val="Calibri"/>
      <family val="2"/>
      <scheme val="minor"/>
    </font>
    <font>
      <b/>
      <sz val="14"/>
      <color theme="1"/>
      <name val="Arial"/>
      <family val="2"/>
    </font>
    <font>
      <b/>
      <sz val="12"/>
      <color theme="1"/>
      <name val="Arial"/>
      <family val="2"/>
    </font>
    <font>
      <u/>
      <sz val="11"/>
      <color rgb="FF026028"/>
      <name val="Arial"/>
      <family val="2"/>
    </font>
    <font>
      <u/>
      <sz val="10"/>
      <color rgb="FF026028"/>
      <name val="Arial"/>
      <family val="2"/>
    </font>
    <font>
      <b/>
      <sz val="14"/>
      <color rgb="FF000000"/>
      <name val="Arial"/>
      <family val="2"/>
    </font>
    <font>
      <b/>
      <sz val="12"/>
      <color rgb="FF000000"/>
      <name val="Arial"/>
      <family val="2"/>
    </font>
    <font>
      <b/>
      <sz val="10"/>
      <color rgb="FF000000"/>
      <name val="Arial"/>
      <family val="2"/>
    </font>
    <font>
      <sz val="14"/>
      <color theme="0"/>
      <name val="Arial"/>
      <family val="2"/>
    </font>
    <font>
      <sz val="12"/>
      <color theme="0"/>
      <name val="Arial"/>
      <family val="2"/>
    </font>
    <font>
      <sz val="11"/>
      <name val="Calibri"/>
      <family val="2"/>
      <scheme val="minor"/>
    </font>
    <font>
      <b/>
      <i/>
      <sz val="10"/>
      <color rgb="FFFF0000"/>
      <name val="Calibri"/>
      <family val="2"/>
      <scheme val="minor"/>
    </font>
    <font>
      <sz val="10"/>
      <color rgb="FFFF0000"/>
      <name val="Calibri"/>
      <family val="2"/>
      <scheme val="minor"/>
    </font>
    <font>
      <sz val="10"/>
      <color theme="1"/>
      <name val="Calibri"/>
      <family val="2"/>
      <scheme val="minor"/>
    </font>
    <font>
      <sz val="14"/>
      <name val="Calibri"/>
      <family val="2"/>
      <scheme val="minor"/>
    </font>
    <font>
      <sz val="11"/>
      <color rgb="FFFF0000"/>
      <name val="Arial"/>
      <family val="2"/>
    </font>
    <font>
      <b/>
      <sz val="12"/>
      <color theme="0"/>
      <name val="Calibri"/>
      <family val="2"/>
      <scheme val="minor"/>
    </font>
    <font>
      <b/>
      <sz val="10"/>
      <color theme="0"/>
      <name val="Calibri"/>
      <family val="2"/>
      <scheme val="minor"/>
    </font>
    <font>
      <b/>
      <sz val="11"/>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BDE6EF"/>
        <bgColor indexed="64"/>
      </patternFill>
    </fill>
    <fill>
      <patternFill patternType="solid">
        <fgColor rgb="FF026028"/>
        <bgColor indexed="64"/>
      </patternFill>
    </fill>
    <fill>
      <patternFill patternType="solid">
        <fgColor rgb="FFBDE6EF"/>
        <bgColor rgb="FFEAEAE8"/>
      </patternFill>
    </fill>
    <fill>
      <patternFill patternType="solid">
        <fgColor theme="0" tint="-0.249977111117893"/>
        <bgColor indexed="64"/>
      </patternFill>
    </fill>
    <fill>
      <patternFill patternType="solid">
        <fgColor theme="0" tint="-0.34998626667073579"/>
        <bgColor indexed="64"/>
      </patternFill>
    </fill>
    <fill>
      <patternFill patternType="solid">
        <fgColor rgb="FFCCDED4"/>
        <bgColor indexed="64"/>
      </patternFill>
    </fill>
    <fill>
      <patternFill patternType="solid">
        <fgColor theme="0" tint="-4.9989318521683403E-2"/>
        <bgColor indexed="64"/>
      </patternFill>
    </fill>
    <fill>
      <patternFill patternType="solid">
        <fgColor rgb="FF53565A"/>
        <bgColor indexed="64"/>
      </patternFill>
    </fill>
    <fill>
      <patternFill patternType="solid">
        <fgColor rgb="FF7F8389"/>
        <bgColor indexed="64"/>
      </patternFill>
    </fill>
    <fill>
      <patternFill patternType="solid">
        <fgColor rgb="FF026028"/>
        <bgColor rgb="FFEAEAE8"/>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rgb="FFA6A6A6"/>
      </left>
      <right style="thin">
        <color rgb="FFA6A6A6"/>
      </right>
      <top style="thin">
        <color rgb="FFA6A6A6"/>
      </top>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rgb="FFA6A6A6"/>
      </right>
      <top style="thin">
        <color rgb="FFA6A6A6"/>
      </top>
      <bottom/>
      <diagonal/>
    </border>
  </borders>
  <cellStyleXfs count="25">
    <xf numFmtId="0" fontId="0" fillId="0" borderId="0"/>
    <xf numFmtId="0" fontId="7" fillId="0" borderId="0" applyNumberFormat="0" applyFill="0" applyBorder="0" applyAlignment="0" applyProtection="0">
      <alignment vertical="top"/>
      <protection locked="0"/>
    </xf>
    <xf numFmtId="0" fontId="9" fillId="0" borderId="0"/>
    <xf numFmtId="9" fontId="6" fillId="0" borderId="0" applyFont="0" applyFill="0" applyBorder="0" applyAlignment="0" applyProtection="0"/>
    <xf numFmtId="9" fontId="9"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40" fillId="0" borderId="0" applyNumberForma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40" fillId="0" borderId="0" applyNumberFormat="0" applyFill="0" applyBorder="0" applyAlignment="0" applyProtection="0"/>
    <xf numFmtId="0" fontId="1" fillId="0" borderId="0"/>
    <xf numFmtId="9" fontId="1" fillId="0" borderId="0" applyFont="0" applyFill="0" applyBorder="0" applyAlignment="0" applyProtection="0"/>
  </cellStyleXfs>
  <cellXfs count="390">
    <xf numFmtId="0" fontId="0" fillId="0" borderId="0" xfId="0"/>
    <xf numFmtId="10" fontId="0" fillId="0" borderId="0" xfId="0" applyNumberFormat="1"/>
    <xf numFmtId="0" fontId="0" fillId="0" borderId="0" xfId="0" applyAlignment="1">
      <alignment horizontal="center"/>
    </xf>
    <xf numFmtId="10" fontId="0" fillId="0" borderId="0" xfId="0" applyNumberFormat="1" applyAlignment="1">
      <alignment horizontal="center"/>
    </xf>
    <xf numFmtId="0" fontId="10" fillId="0" borderId="0" xfId="0" applyFont="1"/>
    <xf numFmtId="0" fontId="0" fillId="0" borderId="0" xfId="0" applyAlignment="1">
      <alignment wrapText="1"/>
    </xf>
    <xf numFmtId="0" fontId="9" fillId="0" borderId="0" xfId="2" applyAlignment="1">
      <alignment horizontal="center"/>
    </xf>
    <xf numFmtId="0" fontId="9" fillId="0" borderId="0" xfId="2"/>
    <xf numFmtId="0" fontId="9" fillId="0" borderId="3" xfId="2" applyBorder="1" applyAlignment="1">
      <alignment horizontal="center"/>
    </xf>
    <xf numFmtId="167" fontId="0" fillId="0" borderId="0" xfId="4" applyNumberFormat="1" applyFont="1" applyAlignment="1">
      <alignment horizontal="center"/>
    </xf>
    <xf numFmtId="0" fontId="9" fillId="0" borderId="3" xfId="2" applyBorder="1"/>
    <xf numFmtId="0" fontId="8" fillId="0" borderId="0" xfId="0" applyFont="1"/>
    <xf numFmtId="0" fontId="18" fillId="0" borderId="0" xfId="0" applyFont="1" applyAlignment="1">
      <alignment horizontal="centerContinuous" vertical="center"/>
    </xf>
    <xf numFmtId="0" fontId="19" fillId="0" borderId="4" xfId="0" applyFont="1" applyBorder="1" applyAlignment="1">
      <alignment horizontal="centerContinuous" vertical="center"/>
    </xf>
    <xf numFmtId="0" fontId="12" fillId="0" borderId="0" xfId="0" applyFont="1" applyAlignment="1">
      <alignment horizontal="center"/>
    </xf>
    <xf numFmtId="168" fontId="9" fillId="0" borderId="0" xfId="2" applyNumberFormat="1" applyAlignment="1">
      <alignment horizontal="center"/>
    </xf>
    <xf numFmtId="0" fontId="9" fillId="0" borderId="0" xfId="2" applyAlignment="1">
      <alignment wrapText="1"/>
    </xf>
    <xf numFmtId="168" fontId="9" fillId="0" borderId="5" xfId="2" applyNumberFormat="1" applyBorder="1" applyAlignment="1">
      <alignment horizontal="center"/>
    </xf>
    <xf numFmtId="168" fontId="9" fillId="0" borderId="0" xfId="2" applyNumberFormat="1"/>
    <xf numFmtId="168" fontId="9" fillId="0" borderId="6" xfId="2" applyNumberFormat="1" applyBorder="1" applyAlignment="1">
      <alignment horizontal="center"/>
    </xf>
    <xf numFmtId="168" fontId="9" fillId="0" borderId="6" xfId="2" applyNumberFormat="1" applyBorder="1"/>
    <xf numFmtId="0" fontId="9" fillId="0" borderId="5" xfId="2" applyBorder="1" applyAlignment="1">
      <alignment horizontal="center"/>
    </xf>
    <xf numFmtId="0" fontId="9" fillId="0" borderId="6" xfId="2" applyBorder="1" applyAlignment="1">
      <alignment horizontal="center"/>
    </xf>
    <xf numFmtId="0" fontId="9" fillId="0" borderId="7" xfId="2" applyBorder="1" applyAlignment="1">
      <alignment horizontal="center"/>
    </xf>
    <xf numFmtId="0" fontId="9" fillId="0" borderId="0" xfId="2" applyAlignment="1">
      <alignment horizontal="center" wrapText="1"/>
    </xf>
    <xf numFmtId="166" fontId="9" fillId="0" borderId="0" xfId="2" applyNumberFormat="1" applyAlignment="1">
      <alignment horizontal="center" wrapText="1"/>
    </xf>
    <xf numFmtId="166" fontId="0" fillId="0" borderId="0" xfId="4" applyNumberFormat="1" applyFont="1" applyAlignment="1">
      <alignment horizontal="center"/>
    </xf>
    <xf numFmtId="166" fontId="9" fillId="0" borderId="0" xfId="2" applyNumberFormat="1" applyAlignment="1">
      <alignment horizontal="center"/>
    </xf>
    <xf numFmtId="166" fontId="9" fillId="0" borderId="0" xfId="2" applyNumberFormat="1"/>
    <xf numFmtId="0" fontId="14" fillId="0" borderId="0" xfId="0" applyFont="1"/>
    <xf numFmtId="0" fontId="13" fillId="3" borderId="2" xfId="0" applyFont="1" applyFill="1" applyBorder="1" applyAlignment="1">
      <alignment horizontal="center" vertical="center" wrapText="1"/>
    </xf>
    <xf numFmtId="10" fontId="14" fillId="0" borderId="1" xfId="0" applyNumberFormat="1" applyFont="1" applyBorder="1" applyAlignment="1">
      <alignment horizontal="center" vertical="center" wrapText="1"/>
    </xf>
    <xf numFmtId="0" fontId="13" fillId="0" borderId="0" xfId="0" applyFont="1"/>
    <xf numFmtId="0" fontId="13" fillId="3" borderId="1" xfId="0" applyFont="1" applyFill="1" applyBorder="1" applyAlignment="1">
      <alignment horizontal="center" vertical="center" wrapText="1"/>
    </xf>
    <xf numFmtId="0" fontId="15" fillId="0" borderId="0" xfId="0" applyFont="1" applyAlignment="1">
      <alignment horizontal="center" vertical="center"/>
    </xf>
    <xf numFmtId="0" fontId="22" fillId="0" borderId="0" xfId="0" applyFont="1" applyAlignment="1">
      <alignment vertical="center"/>
    </xf>
    <xf numFmtId="10" fontId="14" fillId="3" borderId="1" xfId="0" applyNumberFormat="1" applyFont="1" applyFill="1" applyBorder="1" applyAlignment="1">
      <alignment horizontal="center" vertical="center" wrapText="1"/>
    </xf>
    <xf numFmtId="0" fontId="16" fillId="0" borderId="0" xfId="0" applyFont="1" applyAlignment="1">
      <alignment horizontal="left" vertical="center" wrapText="1"/>
    </xf>
    <xf numFmtId="0" fontId="22" fillId="0" borderId="0" xfId="2" applyFont="1" applyAlignment="1">
      <alignment horizontal="center"/>
    </xf>
    <xf numFmtId="10" fontId="24" fillId="0" borderId="2" xfId="0" applyNumberFormat="1" applyFont="1" applyBorder="1" applyAlignment="1">
      <alignment horizontal="center" vertical="center" wrapText="1"/>
    </xf>
    <xf numFmtId="10" fontId="14" fillId="0" borderId="2" xfId="0" applyNumberFormat="1" applyFont="1" applyBorder="1" applyAlignment="1">
      <alignment horizontal="center" vertical="center" wrapText="1"/>
    </xf>
    <xf numFmtId="10" fontId="24" fillId="2" borderId="11" xfId="0" applyNumberFormat="1" applyFont="1" applyFill="1" applyBorder="1" applyAlignment="1">
      <alignment horizontal="center" vertical="center" wrapText="1"/>
    </xf>
    <xf numFmtId="0" fontId="0" fillId="0" borderId="0" xfId="0" applyAlignment="1">
      <alignment vertical="center"/>
    </xf>
    <xf numFmtId="0" fontId="9" fillId="0" borderId="12" xfId="2" applyBorder="1"/>
    <xf numFmtId="0" fontId="22" fillId="0" borderId="0" xfId="0" applyFont="1" applyAlignment="1">
      <alignment horizontal="center" vertical="center"/>
    </xf>
    <xf numFmtId="0" fontId="13" fillId="0" borderId="0" xfId="2" applyFont="1"/>
    <xf numFmtId="10" fontId="13" fillId="0" borderId="1" xfId="2" applyNumberFormat="1" applyFont="1" applyBorder="1" applyAlignment="1">
      <alignment horizontal="center" vertical="center"/>
    </xf>
    <xf numFmtId="10" fontId="13" fillId="0" borderId="1" xfId="4" applyNumberFormat="1" applyFont="1" applyBorder="1" applyAlignment="1">
      <alignment horizontal="center" vertical="center"/>
    </xf>
    <xf numFmtId="10" fontId="13" fillId="0" borderId="1" xfId="2" applyNumberFormat="1" applyFont="1" applyBorder="1" applyAlignment="1">
      <alignment horizontal="center" vertical="center" wrapText="1"/>
    </xf>
    <xf numFmtId="0" fontId="13" fillId="0" borderId="2" xfId="0" applyFont="1" applyBorder="1" applyAlignment="1">
      <alignment horizontal="left" vertical="center" wrapText="1" indent="1"/>
    </xf>
    <xf numFmtId="0" fontId="13" fillId="0" borderId="11" xfId="0" applyFont="1" applyBorder="1" applyAlignment="1">
      <alignment horizontal="left" vertical="center" wrapText="1" indent="1"/>
    </xf>
    <xf numFmtId="0" fontId="13" fillId="2" borderId="2" xfId="0" applyFont="1" applyFill="1" applyBorder="1" applyAlignment="1">
      <alignment horizontal="left" vertical="center" wrapText="1" indent="1"/>
    </xf>
    <xf numFmtId="9" fontId="13" fillId="0" borderId="2" xfId="0" applyNumberFormat="1" applyFont="1" applyBorder="1" applyAlignment="1">
      <alignment horizontal="left" vertical="center" wrapText="1" indent="1"/>
    </xf>
    <xf numFmtId="0" fontId="13" fillId="2" borderId="11" xfId="0" applyFont="1" applyFill="1" applyBorder="1" applyAlignment="1">
      <alignment horizontal="left" vertical="center" wrapText="1" indent="1"/>
    </xf>
    <xf numFmtId="0" fontId="23" fillId="0" borderId="11" xfId="0" applyFont="1" applyBorder="1" applyAlignment="1">
      <alignment horizontal="left" vertical="center" wrapText="1" indent="1"/>
    </xf>
    <xf numFmtId="0" fontId="23" fillId="0" borderId="2" xfId="0" applyFont="1" applyBorder="1" applyAlignment="1">
      <alignment horizontal="left" vertical="center" wrapText="1" indent="1"/>
    </xf>
    <xf numFmtId="0" fontId="13" fillId="0" borderId="1" xfId="0" applyFont="1" applyBorder="1" applyAlignment="1">
      <alignment horizontal="left" vertical="center" wrapText="1" indent="1"/>
    </xf>
    <xf numFmtId="0" fontId="13" fillId="2" borderId="1" xfId="0" applyFont="1" applyFill="1" applyBorder="1" applyAlignment="1">
      <alignment horizontal="left" vertical="center" wrapText="1" indent="1"/>
    </xf>
    <xf numFmtId="0" fontId="23" fillId="2" borderId="11" xfId="0" applyFont="1" applyFill="1" applyBorder="1" applyAlignment="1">
      <alignment horizontal="left" vertical="center" wrapText="1" indent="1"/>
    </xf>
    <xf numFmtId="9" fontId="13" fillId="2" borderId="2" xfId="0" applyNumberFormat="1" applyFont="1" applyFill="1" applyBorder="1" applyAlignment="1">
      <alignment horizontal="left" vertical="center" wrapText="1" indent="1"/>
    </xf>
    <xf numFmtId="0" fontId="9" fillId="2" borderId="0" xfId="2" applyFill="1" applyAlignment="1">
      <alignment horizontal="center" vertical="center" wrapText="1"/>
    </xf>
    <xf numFmtId="0" fontId="13" fillId="0" borderId="1" xfId="0" applyFont="1" applyBorder="1"/>
    <xf numFmtId="10" fontId="13" fillId="0" borderId="1" xfId="0" applyNumberFormat="1" applyFont="1" applyBorder="1" applyAlignment="1">
      <alignment horizontal="center"/>
    </xf>
    <xf numFmtId="10" fontId="14" fillId="0" borderId="1" xfId="0" applyNumberFormat="1" applyFont="1" applyBorder="1" applyAlignment="1">
      <alignment horizontal="center"/>
    </xf>
    <xf numFmtId="10" fontId="13" fillId="0" borderId="0" xfId="3" applyNumberFormat="1" applyFont="1" applyAlignment="1">
      <alignment horizontal="center"/>
    </xf>
    <xf numFmtId="10" fontId="13" fillId="0" borderId="0" xfId="0" applyNumberFormat="1" applyFont="1" applyAlignment="1">
      <alignment horizontal="center"/>
    </xf>
    <xf numFmtId="10" fontId="14" fillId="0" borderId="0" xfId="0" applyNumberFormat="1" applyFont="1" applyAlignment="1">
      <alignment horizontal="center"/>
    </xf>
    <xf numFmtId="0" fontId="13" fillId="0" borderId="1" xfId="0" applyFont="1" applyBorder="1" applyAlignment="1">
      <alignment vertical="center"/>
    </xf>
    <xf numFmtId="10" fontId="13" fillId="0" borderId="1" xfId="0" applyNumberFormat="1" applyFont="1" applyBorder="1" applyAlignment="1">
      <alignment horizontal="center" vertical="center"/>
    </xf>
    <xf numFmtId="10" fontId="13" fillId="0" borderId="9" xfId="0" applyNumberFormat="1" applyFont="1" applyBorder="1" applyAlignment="1">
      <alignment horizontal="center" vertical="center"/>
    </xf>
    <xf numFmtId="10" fontId="14" fillId="0" borderId="1" xfId="0" applyNumberFormat="1" applyFont="1" applyBorder="1" applyAlignment="1">
      <alignment horizontal="center"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1" fillId="0" borderId="0" xfId="0" applyFont="1" applyAlignment="1">
      <alignment horizontal="center" vertical="center" wrapText="1"/>
    </xf>
    <xf numFmtId="0" fontId="31" fillId="0" borderId="0" xfId="0" applyFont="1" applyAlignment="1">
      <alignment horizontal="center" vertical="center" wrapText="1"/>
    </xf>
    <xf numFmtId="0" fontId="13" fillId="0" borderId="1" xfId="0" applyFont="1" applyBorder="1" applyAlignment="1">
      <alignment horizontal="center" vertical="center"/>
    </xf>
    <xf numFmtId="10" fontId="24" fillId="0" borderId="11" xfId="0" applyNumberFormat="1" applyFont="1" applyBorder="1" applyAlignment="1">
      <alignment horizontal="center" vertical="center" wrapText="1"/>
    </xf>
    <xf numFmtId="10" fontId="14" fillId="0" borderId="11" xfId="0" applyNumberFormat="1" applyFont="1" applyBorder="1" applyAlignment="1">
      <alignment horizontal="center" vertical="center" wrapText="1"/>
    </xf>
    <xf numFmtId="0" fontId="13" fillId="0" borderId="1" xfId="0" applyFont="1" applyBorder="1" applyAlignment="1">
      <alignment vertical="center" wrapText="1"/>
    </xf>
    <xf numFmtId="0" fontId="6" fillId="0" borderId="13" xfId="2" applyFont="1" applyBorder="1" applyAlignment="1">
      <alignment horizontal="center"/>
    </xf>
    <xf numFmtId="0" fontId="6" fillId="0" borderId="1" xfId="2" applyFont="1" applyBorder="1" applyAlignment="1">
      <alignment horizontal="center" vertical="center" wrapText="1"/>
    </xf>
    <xf numFmtId="0" fontId="6" fillId="0" borderId="10" xfId="2" applyFont="1" applyBorder="1" applyAlignment="1">
      <alignment horizontal="center"/>
    </xf>
    <xf numFmtId="0" fontId="6" fillId="0" borderId="10" xfId="2" applyFont="1" applyBorder="1" applyAlignment="1">
      <alignment horizontal="center" wrapText="1"/>
    </xf>
    <xf numFmtId="0" fontId="9" fillId="4" borderId="19" xfId="2" applyFill="1" applyBorder="1" applyAlignment="1">
      <alignment horizontal="center"/>
    </xf>
    <xf numFmtId="168" fontId="22" fillId="0" borderId="0" xfId="5" applyNumberFormat="1" applyFont="1" applyAlignment="1">
      <alignment horizontal="center"/>
    </xf>
    <xf numFmtId="0" fontId="22" fillId="0" borderId="0" xfId="5" applyFont="1" applyAlignment="1">
      <alignment horizontal="center"/>
    </xf>
    <xf numFmtId="168" fontId="6" fillId="0" borderId="0" xfId="5" applyNumberFormat="1" applyAlignment="1">
      <alignment horizontal="center"/>
    </xf>
    <xf numFmtId="0" fontId="6" fillId="0" borderId="0" xfId="5" applyAlignment="1">
      <alignment horizontal="center"/>
    </xf>
    <xf numFmtId="0" fontId="6" fillId="2" borderId="0" xfId="5" applyFill="1" applyAlignment="1">
      <alignment horizontal="center" vertical="center" wrapText="1"/>
    </xf>
    <xf numFmtId="168" fontId="6" fillId="0" borderId="5" xfId="5" applyNumberFormat="1" applyBorder="1" applyAlignment="1">
      <alignment horizontal="center"/>
    </xf>
    <xf numFmtId="0" fontId="6" fillId="0" borderId="6" xfId="5" applyBorder="1" applyAlignment="1">
      <alignment horizontal="center"/>
    </xf>
    <xf numFmtId="168" fontId="6" fillId="0" borderId="6" xfId="5" applyNumberFormat="1" applyBorder="1" applyAlignment="1">
      <alignment horizontal="center"/>
    </xf>
    <xf numFmtId="168" fontId="6" fillId="0" borderId="0" xfId="5" applyNumberFormat="1" applyAlignment="1">
      <alignment horizontal="center" wrapText="1"/>
    </xf>
    <xf numFmtId="166" fontId="6" fillId="0" borderId="0" xfId="5" applyNumberFormat="1" applyAlignment="1">
      <alignment horizontal="center" wrapText="1"/>
    </xf>
    <xf numFmtId="0" fontId="6" fillId="0" borderId="10" xfId="5" applyBorder="1" applyAlignment="1">
      <alignment horizontal="center"/>
    </xf>
    <xf numFmtId="166" fontId="6" fillId="0" borderId="0" xfId="5" applyNumberFormat="1" applyAlignment="1">
      <alignment horizontal="center"/>
    </xf>
    <xf numFmtId="166" fontId="6" fillId="0" borderId="9" xfId="6" applyNumberFormat="1" applyBorder="1" applyAlignment="1">
      <alignment horizontal="center"/>
    </xf>
    <xf numFmtId="168" fontId="6" fillId="0" borderId="10" xfId="5" applyNumberFormat="1" applyBorder="1" applyAlignment="1">
      <alignment horizontal="center" wrapText="1"/>
    </xf>
    <xf numFmtId="0" fontId="6" fillId="0" borderId="7" xfId="5" applyBorder="1" applyAlignment="1">
      <alignment horizontal="center"/>
    </xf>
    <xf numFmtId="0" fontId="6" fillId="0" borderId="0" xfId="5"/>
    <xf numFmtId="10" fontId="13" fillId="0" borderId="1" xfId="5" applyNumberFormat="1" applyFont="1" applyBorder="1" applyAlignment="1">
      <alignment horizontal="center" vertical="center"/>
    </xf>
    <xf numFmtId="0" fontId="6" fillId="0" borderId="5" xfId="5" applyBorder="1" applyAlignment="1">
      <alignment horizontal="center"/>
    </xf>
    <xf numFmtId="166" fontId="0" fillId="0" borderId="0" xfId="6" applyNumberFormat="1" applyFont="1" applyAlignment="1">
      <alignment horizontal="center"/>
    </xf>
    <xf numFmtId="166" fontId="6" fillId="0" borderId="0" xfId="6" applyNumberFormat="1" applyAlignment="1">
      <alignment horizontal="center"/>
    </xf>
    <xf numFmtId="166" fontId="0" fillId="0" borderId="9" xfId="6" applyNumberFormat="1" applyFont="1" applyBorder="1" applyAlignment="1">
      <alignment horizontal="center"/>
    </xf>
    <xf numFmtId="0" fontId="6" fillId="0" borderId="10" xfId="5" applyBorder="1" applyAlignment="1">
      <alignment horizontal="center" wrapText="1"/>
    </xf>
    <xf numFmtId="0" fontId="6" fillId="0" borderId="9" xfId="5" applyBorder="1" applyAlignment="1">
      <alignment horizontal="center" vertical="center"/>
    </xf>
    <xf numFmtId="166" fontId="6" fillId="0" borderId="9" xfId="5" applyNumberFormat="1" applyBorder="1" applyAlignment="1">
      <alignment horizontal="center"/>
    </xf>
    <xf numFmtId="166" fontId="6" fillId="0" borderId="0" xfId="5" applyNumberFormat="1"/>
    <xf numFmtId="168" fontId="6" fillId="0" borderId="0" xfId="5" applyNumberFormat="1"/>
    <xf numFmtId="0" fontId="6" fillId="0" borderId="1" xfId="5" applyBorder="1" applyAlignment="1">
      <alignment horizontal="center" vertical="center"/>
    </xf>
    <xf numFmtId="10" fontId="6" fillId="0" borderId="1" xfId="3" applyNumberFormat="1" applyBorder="1" applyAlignment="1">
      <alignment horizontal="center" vertical="center"/>
    </xf>
    <xf numFmtId="9"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168" fontId="6" fillId="0" borderId="5" xfId="3" applyNumberFormat="1" applyBorder="1" applyAlignment="1">
      <alignment horizontal="center"/>
    </xf>
    <xf numFmtId="0" fontId="9" fillId="0" borderId="1" xfId="2" applyBorder="1" applyAlignment="1">
      <alignment horizontal="center" vertical="center"/>
    </xf>
    <xf numFmtId="0" fontId="6" fillId="0" borderId="1" xfId="2" applyFont="1" applyBorder="1" applyAlignment="1">
      <alignment horizontal="center" vertical="center"/>
    </xf>
    <xf numFmtId="166" fontId="0" fillId="0" borderId="1" xfId="4" applyNumberFormat="1" applyFont="1" applyBorder="1" applyAlignment="1">
      <alignment horizontal="center"/>
    </xf>
    <xf numFmtId="166" fontId="0" fillId="0" borderId="1" xfId="6" applyNumberFormat="1" applyFont="1" applyBorder="1" applyAlignment="1">
      <alignment horizontal="center"/>
    </xf>
    <xf numFmtId="166" fontId="9" fillId="0" borderId="1" xfId="4" applyNumberFormat="1" applyBorder="1" applyAlignment="1">
      <alignment horizontal="center"/>
    </xf>
    <xf numFmtId="166" fontId="6" fillId="0" borderId="1" xfId="6" applyNumberFormat="1" applyBorder="1" applyAlignment="1">
      <alignment horizontal="center"/>
    </xf>
    <xf numFmtId="166" fontId="0" fillId="0" borderId="21" xfId="4" applyNumberFormat="1" applyFont="1" applyBorder="1" applyAlignment="1">
      <alignment horizontal="center"/>
    </xf>
    <xf numFmtId="166" fontId="0" fillId="0" borderId="21" xfId="6" applyNumberFormat="1" applyFont="1" applyBorder="1" applyAlignment="1">
      <alignment horizontal="center"/>
    </xf>
    <xf numFmtId="166" fontId="9" fillId="0" borderId="21" xfId="2" applyNumberFormat="1" applyBorder="1" applyAlignment="1">
      <alignment horizontal="center"/>
    </xf>
    <xf numFmtId="166" fontId="9" fillId="0" borderId="1" xfId="2" applyNumberFormat="1" applyBorder="1" applyAlignment="1">
      <alignment horizontal="center"/>
    </xf>
    <xf numFmtId="166" fontId="9" fillId="0" borderId="5" xfId="2" applyNumberFormat="1" applyBorder="1"/>
    <xf numFmtId="166" fontId="9" fillId="0" borderId="6" xfId="2" applyNumberFormat="1" applyBorder="1"/>
    <xf numFmtId="0" fontId="9" fillId="0" borderId="7" xfId="2" applyBorder="1"/>
    <xf numFmtId="0" fontId="6" fillId="0" borderId="7" xfId="5" applyBorder="1"/>
    <xf numFmtId="166" fontId="6" fillId="0" borderId="5" xfId="5" applyNumberFormat="1" applyBorder="1" applyAlignment="1">
      <alignment horizontal="center"/>
    </xf>
    <xf numFmtId="166" fontId="6" fillId="0" borderId="6" xfId="5" applyNumberFormat="1" applyBorder="1" applyAlignment="1">
      <alignment horizontal="center"/>
    </xf>
    <xf numFmtId="10" fontId="36" fillId="0" borderId="1" xfId="1" applyNumberFormat="1" applyFont="1" applyBorder="1" applyAlignment="1" applyProtection="1">
      <alignment horizontal="center" vertical="center"/>
    </xf>
    <xf numFmtId="0" fontId="37" fillId="0" borderId="1" xfId="5" applyFont="1" applyBorder="1" applyAlignment="1">
      <alignment horizontal="center" vertical="center"/>
    </xf>
    <xf numFmtId="10" fontId="37" fillId="0" borderId="1" xfId="3" applyNumberFormat="1" applyFont="1" applyBorder="1" applyAlignment="1">
      <alignment horizontal="center" vertical="center"/>
    </xf>
    <xf numFmtId="10" fontId="6" fillId="0" borderId="5" xfId="3" applyNumberFormat="1" applyBorder="1" applyAlignment="1">
      <alignment horizontal="center"/>
    </xf>
    <xf numFmtId="166" fontId="6" fillId="0" borderId="9" xfId="6" applyNumberFormat="1" applyFont="1" applyBorder="1" applyAlignment="1">
      <alignment horizontal="center"/>
    </xf>
    <xf numFmtId="0" fontId="6" fillId="0" borderId="0" xfId="5" applyAlignment="1">
      <alignment horizontal="center" vertical="center"/>
    </xf>
    <xf numFmtId="166" fontId="0" fillId="0" borderId="0" xfId="6" applyNumberFormat="1" applyFont="1" applyBorder="1" applyAlignment="1">
      <alignment horizontal="center"/>
    </xf>
    <xf numFmtId="166" fontId="6" fillId="0" borderId="0" xfId="6" applyNumberFormat="1" applyFont="1" applyBorder="1" applyAlignment="1">
      <alignment horizontal="center"/>
    </xf>
    <xf numFmtId="9" fontId="13" fillId="3" borderId="1" xfId="0" applyNumberFormat="1" applyFont="1" applyFill="1" applyBorder="1" applyAlignment="1">
      <alignment horizontal="center" vertical="center" wrapText="1"/>
    </xf>
    <xf numFmtId="166" fontId="6" fillId="0" borderId="5" xfId="5" applyNumberFormat="1" applyBorder="1"/>
    <xf numFmtId="166" fontId="6" fillId="0" borderId="6" xfId="5" applyNumberFormat="1" applyBorder="1"/>
    <xf numFmtId="166" fontId="6" fillId="0" borderId="7" xfId="5" applyNumberFormat="1" applyBorder="1" applyAlignment="1">
      <alignment horizontal="center" vertical="center" wrapText="1"/>
    </xf>
    <xf numFmtId="166" fontId="9" fillId="0" borderId="7" xfId="2" applyNumberFormat="1" applyBorder="1" applyAlignment="1">
      <alignment horizontal="center" vertical="center" wrapText="1"/>
    </xf>
    <xf numFmtId="167" fontId="6" fillId="0" borderId="7" xfId="5" applyNumberFormat="1" applyBorder="1" applyAlignment="1">
      <alignment horizontal="center"/>
    </xf>
    <xf numFmtId="0" fontId="9" fillId="0" borderId="7" xfId="2" applyBorder="1" applyAlignment="1">
      <alignment horizontal="center" vertical="center" wrapText="1"/>
    </xf>
    <xf numFmtId="166" fontId="0" fillId="0" borderId="7" xfId="4" applyNumberFormat="1" applyFont="1" applyBorder="1" applyAlignment="1">
      <alignment horizontal="center"/>
    </xf>
    <xf numFmtId="166" fontId="0" fillId="0" borderId="7" xfId="6" applyNumberFormat="1" applyFont="1" applyBorder="1" applyAlignment="1">
      <alignment horizontal="center"/>
    </xf>
    <xf numFmtId="166" fontId="9" fillId="0" borderId="7" xfId="2" applyNumberFormat="1" applyBorder="1" applyAlignment="1">
      <alignment horizontal="center"/>
    </xf>
    <xf numFmtId="166" fontId="6" fillId="0" borderId="7" xfId="5" applyNumberFormat="1" applyBorder="1" applyAlignment="1">
      <alignment horizontal="center"/>
    </xf>
    <xf numFmtId="166" fontId="6" fillId="0" borderId="7" xfId="6" applyNumberFormat="1" applyBorder="1" applyAlignment="1">
      <alignment horizontal="center"/>
    </xf>
    <xf numFmtId="166" fontId="6" fillId="0" borderId="7" xfId="6" applyNumberFormat="1" applyFont="1" applyBorder="1" applyAlignment="1">
      <alignment horizontal="center"/>
    </xf>
    <xf numFmtId="10" fontId="6" fillId="0" borderId="1" xfId="3" applyNumberFormat="1" applyFont="1" applyBorder="1" applyAlignment="1">
      <alignment horizontal="center" vertical="center"/>
    </xf>
    <xf numFmtId="10" fontId="6" fillId="0" borderId="5" xfId="3" applyNumberFormat="1" applyFill="1" applyBorder="1" applyAlignment="1">
      <alignment horizontal="center"/>
    </xf>
    <xf numFmtId="168" fontId="6" fillId="0" borderId="4" xfId="5" applyNumberFormat="1" applyBorder="1" applyAlignment="1">
      <alignment horizontal="center"/>
    </xf>
    <xf numFmtId="0" fontId="6" fillId="0" borderId="0" xfId="5" applyAlignment="1">
      <alignment wrapText="1"/>
    </xf>
    <xf numFmtId="167" fontId="6" fillId="0" borderId="0" xfId="5" applyNumberFormat="1" applyAlignment="1">
      <alignment horizontal="center"/>
    </xf>
    <xf numFmtId="167" fontId="6" fillId="0" borderId="0" xfId="5" applyNumberFormat="1" applyAlignment="1">
      <alignment horizontal="center" vertical="center" wrapText="1"/>
    </xf>
    <xf numFmtId="167" fontId="6" fillId="0" borderId="6" xfId="5" applyNumberFormat="1" applyBorder="1" applyAlignment="1">
      <alignment horizontal="center" vertical="center" wrapText="1"/>
    </xf>
    <xf numFmtId="166" fontId="6" fillId="0" borderId="0" xfId="6" applyNumberFormat="1" applyBorder="1" applyAlignment="1">
      <alignment horizontal="center"/>
    </xf>
    <xf numFmtId="10" fontId="6" fillId="0" borderId="0" xfId="3" applyNumberFormat="1" applyBorder="1" applyAlignment="1">
      <alignment horizontal="center"/>
    </xf>
    <xf numFmtId="166" fontId="6" fillId="0" borderId="1" xfId="6" applyNumberFormat="1" applyFont="1" applyBorder="1" applyAlignment="1">
      <alignment horizontal="center"/>
    </xf>
    <xf numFmtId="0" fontId="6" fillId="0" borderId="0" xfId="2" applyFont="1"/>
    <xf numFmtId="0" fontId="6" fillId="0" borderId="12" xfId="2" applyFont="1" applyBorder="1"/>
    <xf numFmtId="0" fontId="6" fillId="0" borderId="17" xfId="0" applyFont="1" applyBorder="1"/>
    <xf numFmtId="0" fontId="6" fillId="0" borderId="4" xfId="0" applyFont="1" applyBorder="1" applyAlignment="1">
      <alignment horizontal="center"/>
    </xf>
    <xf numFmtId="0" fontId="6" fillId="0" borderId="4" xfId="0" applyFont="1" applyBorder="1"/>
    <xf numFmtId="10" fontId="8" fillId="0" borderId="4" xfId="0" applyNumberFormat="1" applyFont="1" applyBorder="1"/>
    <xf numFmtId="0" fontId="13" fillId="0" borderId="4" xfId="0" applyFont="1" applyBorder="1"/>
    <xf numFmtId="0" fontId="6" fillId="0" borderId="18" xfId="0" applyFont="1" applyBorder="1"/>
    <xf numFmtId="0" fontId="6" fillId="0" borderId="8" xfId="0" applyFont="1" applyBorder="1"/>
    <xf numFmtId="10" fontId="8" fillId="0" borderId="8" xfId="0" applyNumberFormat="1" applyFont="1" applyBorder="1"/>
    <xf numFmtId="0" fontId="13" fillId="0" borderId="8" xfId="0" applyFont="1" applyBorder="1"/>
    <xf numFmtId="0" fontId="6" fillId="0" borderId="4" xfId="0" applyFont="1" applyBorder="1" applyAlignment="1">
      <alignment horizontal="left"/>
    </xf>
    <xf numFmtId="0" fontId="6" fillId="0" borderId="15" xfId="0" applyFont="1" applyBorder="1"/>
    <xf numFmtId="10" fontId="13" fillId="0" borderId="2" xfId="0" applyNumberFormat="1" applyFont="1" applyBorder="1" applyAlignment="1">
      <alignment horizontal="center" vertical="center" wrapText="1"/>
    </xf>
    <xf numFmtId="168" fontId="6" fillId="0" borderId="17" xfId="5" applyNumberFormat="1" applyBorder="1" applyAlignment="1">
      <alignment horizontal="center"/>
    </xf>
    <xf numFmtId="168" fontId="6" fillId="0" borderId="4" xfId="5" applyNumberFormat="1" applyBorder="1"/>
    <xf numFmtId="10" fontId="6" fillId="0" borderId="4" xfId="3" applyNumberFormat="1" applyBorder="1" applyAlignment="1">
      <alignment horizontal="center"/>
    </xf>
    <xf numFmtId="49" fontId="6" fillId="0" borderId="14" xfId="0" applyNumberFormat="1" applyFont="1" applyBorder="1" applyProtection="1">
      <protection locked="0"/>
    </xf>
    <xf numFmtId="49" fontId="0" fillId="0" borderId="8" xfId="0" applyNumberFormat="1" applyBorder="1" applyProtection="1">
      <protection locked="0"/>
    </xf>
    <xf numFmtId="9" fontId="23" fillId="0" borderId="2" xfId="0" quotePrefix="1" applyNumberFormat="1" applyFont="1" applyBorder="1" applyAlignment="1">
      <alignment horizontal="left" vertical="center" wrapText="1" indent="1"/>
    </xf>
    <xf numFmtId="0" fontId="9" fillId="0" borderId="22" xfId="2" applyBorder="1" applyAlignment="1">
      <alignment horizontal="center"/>
    </xf>
    <xf numFmtId="0" fontId="6" fillId="0" borderId="23" xfId="2" applyFont="1" applyBorder="1" applyAlignment="1">
      <alignment horizontal="center"/>
    </xf>
    <xf numFmtId="0" fontId="6" fillId="0" borderId="13" xfId="5" applyBorder="1" applyAlignment="1">
      <alignment horizontal="center"/>
    </xf>
    <xf numFmtId="0" fontId="6" fillId="0" borderId="22" xfId="5" applyBorder="1" applyAlignment="1">
      <alignment horizontal="center"/>
    </xf>
    <xf numFmtId="0" fontId="6" fillId="0" borderId="23" xfId="5" applyBorder="1" applyAlignment="1">
      <alignment horizontal="center"/>
    </xf>
    <xf numFmtId="168" fontId="6" fillId="0" borderId="13" xfId="5" applyNumberFormat="1" applyBorder="1" applyAlignment="1">
      <alignment horizontal="center"/>
    </xf>
    <xf numFmtId="0" fontId="9" fillId="0" borderId="22" xfId="2" applyBorder="1"/>
    <xf numFmtId="166" fontId="0" fillId="0" borderId="9" xfId="4" applyNumberFormat="1" applyFont="1" applyBorder="1" applyAlignment="1">
      <alignment horizontal="center"/>
    </xf>
    <xf numFmtId="0" fontId="9" fillId="0" borderId="11" xfId="2" applyBorder="1" applyAlignment="1">
      <alignment horizontal="center"/>
    </xf>
    <xf numFmtId="0" fontId="20" fillId="0" borderId="0" xfId="5" applyFont="1" applyAlignment="1">
      <alignment horizontal="center" vertical="center" wrapText="1"/>
    </xf>
    <xf numFmtId="0" fontId="21" fillId="0" borderId="0" xfId="5" applyFont="1" applyAlignment="1">
      <alignment horizontal="center" vertical="center" wrapText="1"/>
    </xf>
    <xf numFmtId="0" fontId="6" fillId="0" borderId="0" xfId="0" applyFont="1" applyAlignment="1">
      <alignment wrapText="1"/>
    </xf>
    <xf numFmtId="0" fontId="6" fillId="0" borderId="0" xfId="0" applyFont="1"/>
    <xf numFmtId="0" fontId="6" fillId="0" borderId="0" xfId="0" applyFont="1" applyAlignment="1">
      <alignment horizontal="center" vertical="center" wrapText="1"/>
    </xf>
    <xf numFmtId="0" fontId="6" fillId="0" borderId="0" xfId="0" applyFont="1" applyAlignment="1">
      <alignment vertical="center"/>
    </xf>
    <xf numFmtId="0" fontId="13" fillId="0" borderId="9" xfId="0" applyFont="1" applyBorder="1" applyAlignment="1">
      <alignment horizontal="center" vertical="center"/>
    </xf>
    <xf numFmtId="169" fontId="0" fillId="0" borderId="0" xfId="0" applyNumberFormat="1"/>
    <xf numFmtId="0" fontId="43" fillId="0" borderId="0" xfId="0" applyFont="1"/>
    <xf numFmtId="0" fontId="44" fillId="0" borderId="0" xfId="0" applyFont="1" applyAlignment="1">
      <alignment horizontal="left" vertical="center" wrapText="1"/>
    </xf>
    <xf numFmtId="0" fontId="45" fillId="0" borderId="0" xfId="1" applyFont="1" applyAlignment="1" applyProtection="1">
      <alignment horizontal="left" vertical="center" wrapText="1"/>
    </xf>
    <xf numFmtId="10" fontId="49" fillId="0" borderId="1" xfId="1" applyNumberFormat="1" applyFont="1" applyBorder="1" applyAlignment="1" applyProtection="1">
      <alignment horizontal="center" vertical="center"/>
    </xf>
    <xf numFmtId="10" fontId="49" fillId="0" borderId="1" xfId="1" applyNumberFormat="1" applyFont="1" applyFill="1" applyBorder="1" applyAlignment="1" applyProtection="1">
      <alignment horizontal="center" vertical="center"/>
    </xf>
    <xf numFmtId="0" fontId="48" fillId="5" borderId="2" xfId="0" applyFont="1" applyFill="1" applyBorder="1" applyAlignment="1">
      <alignment horizontal="center" vertical="center" wrapText="1"/>
    </xf>
    <xf numFmtId="0" fontId="49" fillId="0" borderId="1" xfId="1" applyFont="1" applyBorder="1" applyAlignment="1" applyProtection="1">
      <alignment horizontal="center" vertical="center" wrapText="1"/>
    </xf>
    <xf numFmtId="0" fontId="49" fillId="0" borderId="2" xfId="1" applyFont="1" applyBorder="1" applyAlignment="1" applyProtection="1">
      <alignment horizontal="center" vertical="center" wrapText="1"/>
    </xf>
    <xf numFmtId="0" fontId="49" fillId="0" borderId="1" xfId="1" applyFont="1" applyBorder="1" applyAlignment="1" applyProtection="1">
      <alignment horizontal="center" vertical="center" wrapText="1" shrinkToFit="1"/>
    </xf>
    <xf numFmtId="0" fontId="48" fillId="5" borderId="1" xfId="0" applyFont="1" applyFill="1" applyBorder="1" applyAlignment="1">
      <alignment horizontal="center" vertical="center"/>
    </xf>
    <xf numFmtId="0" fontId="50" fillId="0" borderId="2" xfId="1" applyFont="1" applyBorder="1" applyAlignment="1" applyProtection="1">
      <alignment horizontal="center" vertical="center" wrapText="1"/>
    </xf>
    <xf numFmtId="0" fontId="50" fillId="0" borderId="1" xfId="1" applyFont="1" applyBorder="1" applyAlignment="1" applyProtection="1">
      <alignment horizontal="center" vertical="center" wrapText="1"/>
    </xf>
    <xf numFmtId="10" fontId="49" fillId="0" borderId="2" xfId="1" applyNumberFormat="1" applyFont="1" applyBorder="1" applyAlignment="1" applyProtection="1">
      <alignment horizontal="center" vertical="center" wrapText="1"/>
    </xf>
    <xf numFmtId="0" fontId="52" fillId="5" borderId="2" xfId="0" applyFont="1" applyFill="1" applyBorder="1" applyAlignment="1">
      <alignment horizontal="center" vertical="center" wrapText="1"/>
    </xf>
    <xf numFmtId="0" fontId="53" fillId="5" borderId="1" xfId="2" applyFont="1" applyFill="1" applyBorder="1" applyAlignment="1">
      <alignment horizontal="center" vertical="center" wrapText="1"/>
    </xf>
    <xf numFmtId="0" fontId="35" fillId="7" borderId="20" xfId="0" applyFont="1" applyFill="1" applyBorder="1" applyAlignment="1">
      <alignment horizontal="center" vertical="center" wrapText="1"/>
    </xf>
    <xf numFmtId="0" fontId="16" fillId="0" borderId="1" xfId="0" applyFont="1" applyBorder="1" applyAlignment="1">
      <alignment horizontal="center" vertical="center" textRotation="90"/>
    </xf>
    <xf numFmtId="0" fontId="16" fillId="0" borderId="1" xfId="0" applyFont="1" applyBorder="1" applyAlignment="1">
      <alignment horizontal="center" vertical="center" textRotation="90" wrapText="1"/>
    </xf>
    <xf numFmtId="0" fontId="16" fillId="0" borderId="1" xfId="0" applyFont="1" applyBorder="1" applyAlignment="1">
      <alignment vertical="center"/>
    </xf>
    <xf numFmtId="2" fontId="16" fillId="0" borderId="1" xfId="0" applyNumberFormat="1" applyFont="1" applyBorder="1" applyAlignment="1">
      <alignment horizontal="center" vertical="center"/>
    </xf>
    <xf numFmtId="0" fontId="16" fillId="0" borderId="1" xfId="0" applyFont="1" applyBorder="1" applyAlignment="1">
      <alignment vertical="center" wrapText="1"/>
    </xf>
    <xf numFmtId="10" fontId="55" fillId="6" borderId="1" xfId="3" applyNumberFormat="1" applyFont="1" applyFill="1" applyBorder="1" applyAlignment="1">
      <alignment horizontal="center" vertical="center"/>
    </xf>
    <xf numFmtId="0" fontId="16" fillId="8" borderId="1" xfId="0" applyFont="1" applyFill="1" applyBorder="1"/>
    <xf numFmtId="0" fontId="42" fillId="8" borderId="1" xfId="0" applyFont="1" applyFill="1" applyBorder="1"/>
    <xf numFmtId="2" fontId="16" fillId="8" borderId="1" xfId="0" applyNumberFormat="1" applyFont="1" applyFill="1" applyBorder="1" applyAlignment="1">
      <alignment horizontal="center" vertical="center"/>
    </xf>
    <xf numFmtId="0" fontId="16" fillId="0" borderId="0" xfId="0" applyFont="1"/>
    <xf numFmtId="10" fontId="38" fillId="9" borderId="0" xfId="0" applyNumberFormat="1" applyFont="1" applyFill="1" applyAlignment="1">
      <alignment horizontal="center"/>
    </xf>
    <xf numFmtId="10" fontId="6" fillId="5" borderId="5" xfId="3" applyNumberFormat="1" applyFill="1" applyBorder="1" applyAlignment="1">
      <alignment horizontal="center"/>
    </xf>
    <xf numFmtId="10" fontId="6" fillId="10" borderId="5" xfId="3" applyNumberFormat="1" applyFill="1" applyBorder="1" applyAlignment="1">
      <alignment horizontal="center"/>
    </xf>
    <xf numFmtId="0" fontId="9" fillId="0" borderId="24" xfId="2" applyBorder="1" applyAlignment="1">
      <alignment horizontal="center"/>
    </xf>
    <xf numFmtId="0" fontId="46" fillId="0" borderId="0" xfId="5" applyFont="1"/>
    <xf numFmtId="0" fontId="56" fillId="0" borderId="0" xfId="5" applyFont="1"/>
    <xf numFmtId="0" fontId="57" fillId="0" borderId="0" xfId="5" applyFont="1" applyAlignment="1">
      <alignment vertical="top" wrapText="1"/>
    </xf>
    <xf numFmtId="0" fontId="58" fillId="0" borderId="0" xfId="5" quotePrefix="1" applyFont="1" applyAlignment="1">
      <alignment vertical="top" wrapText="1"/>
    </xf>
    <xf numFmtId="0" fontId="46" fillId="0" borderId="0" xfId="5" applyFont="1" applyAlignment="1">
      <alignment vertical="center"/>
    </xf>
    <xf numFmtId="10" fontId="9" fillId="0" borderId="0" xfId="2" applyNumberFormat="1"/>
    <xf numFmtId="10" fontId="6" fillId="0" borderId="0" xfId="5" applyNumberFormat="1"/>
    <xf numFmtId="167" fontId="9" fillId="0" borderId="0" xfId="2" applyNumberFormat="1" applyAlignment="1">
      <alignment wrapText="1"/>
    </xf>
    <xf numFmtId="166" fontId="9" fillId="0" borderId="0" xfId="2" applyNumberFormat="1" applyAlignment="1">
      <alignment wrapText="1"/>
    </xf>
    <xf numFmtId="168" fontId="9" fillId="0" borderId="0" xfId="2" applyNumberFormat="1" applyAlignment="1">
      <alignment wrapText="1"/>
    </xf>
    <xf numFmtId="0" fontId="9" fillId="11" borderId="0" xfId="2" applyFill="1"/>
    <xf numFmtId="0" fontId="9" fillId="11" borderId="0" xfId="2" applyFill="1" applyAlignment="1">
      <alignment wrapText="1"/>
    </xf>
    <xf numFmtId="168" fontId="9" fillId="11" borderId="0" xfId="2" applyNumberFormat="1" applyFill="1"/>
    <xf numFmtId="0" fontId="6" fillId="11" borderId="0" xfId="5" applyFill="1"/>
    <xf numFmtId="0" fontId="59" fillId="0" borderId="0" xfId="5" applyFont="1"/>
    <xf numFmtId="0" fontId="60" fillId="0" borderId="0" xfId="5" applyFont="1"/>
    <xf numFmtId="0" fontId="57" fillId="0" borderId="0" xfId="5" applyFont="1"/>
    <xf numFmtId="0" fontId="46" fillId="0" borderId="1" xfId="5" applyFont="1" applyBorder="1" applyAlignment="1">
      <alignment horizontal="center" vertical="center"/>
    </xf>
    <xf numFmtId="10" fontId="46" fillId="0" borderId="1" xfId="3" applyNumberFormat="1" applyFont="1" applyBorder="1" applyAlignment="1">
      <alignment horizontal="center" vertical="center"/>
    </xf>
    <xf numFmtId="0" fontId="46" fillId="0" borderId="0" xfId="5" applyFont="1" applyAlignment="1">
      <alignment horizontal="center" vertical="center"/>
    </xf>
    <xf numFmtId="10" fontId="46" fillId="0" borderId="0" xfId="3" applyNumberFormat="1" applyFont="1" applyBorder="1" applyAlignment="1">
      <alignment horizontal="center" vertical="center"/>
    </xf>
    <xf numFmtId="0" fontId="46" fillId="0" borderId="1" xfId="5" applyFont="1" applyBorder="1" applyAlignment="1">
      <alignment vertical="center" wrapText="1"/>
    </xf>
    <xf numFmtId="0" fontId="58" fillId="0" borderId="0" xfId="5" applyFont="1"/>
    <xf numFmtId="0" fontId="46" fillId="0" borderId="0" xfId="5" applyFont="1" applyAlignment="1">
      <alignment horizontal="center"/>
    </xf>
    <xf numFmtId="0" fontId="61" fillId="0" borderId="1" xfId="0" applyFont="1" applyBorder="1" applyAlignment="1">
      <alignment horizontal="left" vertical="center" wrapText="1" indent="1"/>
    </xf>
    <xf numFmtId="0" fontId="13" fillId="0" borderId="14" xfId="2" applyFont="1" applyBorder="1" applyAlignment="1">
      <alignment horizontal="left" vertical="center" indent="1"/>
    </xf>
    <xf numFmtId="0" fontId="13" fillId="0" borderId="8" xfId="2" applyFont="1" applyBorder="1" applyAlignment="1">
      <alignment horizontal="left" vertical="center" indent="1"/>
    </xf>
    <xf numFmtId="0" fontId="13" fillId="0" borderId="15" xfId="2" applyFont="1" applyBorder="1" applyAlignment="1">
      <alignment horizontal="left" vertical="center" indent="1"/>
    </xf>
    <xf numFmtId="0" fontId="62" fillId="2" borderId="0" xfId="5" applyFont="1" applyFill="1" applyAlignment="1">
      <alignment horizontal="center" vertical="center" wrapText="1"/>
    </xf>
    <xf numFmtId="168" fontId="46" fillId="0" borderId="0" xfId="5" applyNumberFormat="1" applyFont="1" applyAlignment="1">
      <alignment horizontal="center"/>
    </xf>
    <xf numFmtId="0" fontId="63" fillId="2" borderId="0" xfId="5" applyFont="1" applyFill="1" applyAlignment="1">
      <alignment horizontal="center" vertical="center" wrapText="1"/>
    </xf>
    <xf numFmtId="0" fontId="46" fillId="0" borderId="13" xfId="5" applyFont="1" applyBorder="1" applyAlignment="1">
      <alignment horizontal="center"/>
    </xf>
    <xf numFmtId="0" fontId="46" fillId="0" borderId="22" xfId="5" applyFont="1" applyBorder="1" applyAlignment="1">
      <alignment horizontal="center"/>
    </xf>
    <xf numFmtId="0" fontId="46" fillId="0" borderId="23" xfId="5" applyFont="1" applyBorder="1" applyAlignment="1">
      <alignment horizontal="center"/>
    </xf>
    <xf numFmtId="168" fontId="46" fillId="0" borderId="13" xfId="5" applyNumberFormat="1" applyFont="1" applyBorder="1" applyAlignment="1">
      <alignment horizontal="center"/>
    </xf>
    <xf numFmtId="0" fontId="46" fillId="0" borderId="22" xfId="5" applyFont="1" applyBorder="1"/>
    <xf numFmtId="10" fontId="6" fillId="0" borderId="4" xfId="0" applyNumberFormat="1" applyFont="1" applyBorder="1"/>
    <xf numFmtId="2" fontId="0" fillId="0" borderId="0" xfId="0" applyNumberFormat="1"/>
    <xf numFmtId="0" fontId="7" fillId="0" borderId="0" xfId="1" quotePrefix="1" applyAlignment="1" applyProtection="1">
      <alignment wrapText="1"/>
    </xf>
    <xf numFmtId="0" fontId="64" fillId="14" borderId="1" xfId="5" applyFont="1" applyFill="1" applyBorder="1" applyAlignment="1">
      <alignment horizontal="center" vertical="center" wrapText="1"/>
    </xf>
    <xf numFmtId="0" fontId="35" fillId="7" borderId="25" xfId="5" applyFont="1" applyFill="1" applyBorder="1" applyAlignment="1">
      <alignment horizontal="center" vertical="center" wrapText="1"/>
    </xf>
    <xf numFmtId="0" fontId="35" fillId="7" borderId="20" xfId="5" applyFont="1" applyFill="1" applyBorder="1" applyAlignment="1">
      <alignment horizontal="center" vertical="center" wrapText="1"/>
    </xf>
    <xf numFmtId="0" fontId="32" fillId="0" borderId="0" xfId="0" applyFont="1" applyAlignment="1">
      <alignment horizontal="center"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vertical="center" wrapText="1"/>
    </xf>
    <xf numFmtId="2" fontId="30" fillId="0" borderId="0" xfId="0" applyNumberFormat="1" applyFont="1" applyAlignment="1">
      <alignment horizontal="center" vertical="center" wrapText="1"/>
    </xf>
    <xf numFmtId="0" fontId="41" fillId="0" borderId="0" xfId="0" applyFont="1" applyAlignment="1">
      <alignment vertical="center" wrapText="1"/>
    </xf>
    <xf numFmtId="0" fontId="47" fillId="0" borderId="0" xfId="0" applyFont="1" applyAlignment="1">
      <alignment horizontal="center" vertical="center"/>
    </xf>
    <xf numFmtId="0" fontId="16" fillId="0" borderId="0" xfId="0" applyFont="1" applyAlignment="1">
      <alignment horizontal="left" vertical="center" wrapText="1"/>
    </xf>
    <xf numFmtId="0" fontId="45" fillId="0" borderId="0" xfId="1" applyFont="1" applyAlignment="1" applyProtection="1">
      <alignment horizontal="left" vertical="center" wrapText="1"/>
    </xf>
    <xf numFmtId="0" fontId="48" fillId="0" borderId="0" xfId="0" applyFont="1" applyAlignment="1">
      <alignment horizontal="left" vertical="center"/>
    </xf>
    <xf numFmtId="0" fontId="22" fillId="0" borderId="0" xfId="2" applyFont="1" applyAlignment="1">
      <alignment horizontal="center"/>
    </xf>
    <xf numFmtId="0" fontId="45" fillId="0" borderId="0" xfId="1" applyFont="1" applyAlignment="1" applyProtection="1">
      <alignment vertical="top" wrapText="1"/>
    </xf>
    <xf numFmtId="0" fontId="6" fillId="0" borderId="0" xfId="0" applyFont="1" applyAlignment="1">
      <alignment horizontal="left" wrapText="1"/>
    </xf>
    <xf numFmtId="0" fontId="11" fillId="0" borderId="0" xfId="0" applyFont="1" applyAlignment="1">
      <alignment horizontal="left" vertical="center" wrapText="1" indent="1"/>
    </xf>
    <xf numFmtId="0" fontId="6" fillId="0" borderId="0" xfId="0" applyFont="1" applyAlignment="1">
      <alignment horizontal="left" vertical="center" wrapText="1" indent="1"/>
    </xf>
    <xf numFmtId="0" fontId="13" fillId="0" borderId="14" xfId="0" applyFont="1" applyBorder="1" applyAlignment="1">
      <alignment horizontal="left" vertical="center"/>
    </xf>
    <xf numFmtId="0" fontId="13" fillId="0" borderId="8" xfId="0" applyFont="1" applyBorder="1" applyAlignment="1">
      <alignment horizontal="left" vertical="center"/>
    </xf>
    <xf numFmtId="0" fontId="13" fillId="0" borderId="15" xfId="0" applyFont="1" applyBorder="1" applyAlignment="1">
      <alignment horizontal="left" vertical="center"/>
    </xf>
    <xf numFmtId="0" fontId="6" fillId="0" borderId="0" xfId="0" applyFont="1" applyAlignment="1">
      <alignment horizontal="left" vertical="center" wrapText="1"/>
    </xf>
    <xf numFmtId="0" fontId="24" fillId="5" borderId="14" xfId="0" applyFont="1" applyFill="1" applyBorder="1" applyAlignment="1">
      <alignment horizontal="left" vertical="center"/>
    </xf>
    <xf numFmtId="0" fontId="24" fillId="5" borderId="8" xfId="0" applyFont="1" applyFill="1" applyBorder="1" applyAlignment="1">
      <alignment horizontal="left" vertical="center"/>
    </xf>
    <xf numFmtId="0" fontId="24" fillId="5" borderId="15" xfId="0" applyFont="1" applyFill="1" applyBorder="1" applyAlignment="1">
      <alignment horizontal="left" vertical="center"/>
    </xf>
    <xf numFmtId="0" fontId="24" fillId="5" borderId="2"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4"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15" xfId="0" applyFont="1" applyFill="1" applyBorder="1" applyAlignment="1">
      <alignment horizontal="center" vertical="center"/>
    </xf>
    <xf numFmtId="9" fontId="13" fillId="3" borderId="2" xfId="0" applyNumberFormat="1"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2" xfId="0" applyFont="1" applyFill="1" applyBorder="1" applyAlignment="1">
      <alignment horizontal="center" vertical="center" wrapText="1"/>
    </xf>
    <xf numFmtId="10" fontId="14" fillId="3" borderId="2" xfId="0" applyNumberFormat="1"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10" fontId="13" fillId="3" borderId="16" xfId="0" applyNumberFormat="1" applyFont="1" applyFill="1" applyBorder="1" applyAlignment="1">
      <alignment horizontal="center" vertical="center" wrapText="1"/>
    </xf>
    <xf numFmtId="10" fontId="13" fillId="3" borderId="11" xfId="0" applyNumberFormat="1" applyFont="1" applyFill="1" applyBorder="1" applyAlignment="1">
      <alignment horizontal="center" vertical="center" wrapText="1"/>
    </xf>
    <xf numFmtId="10" fontId="13" fillId="3" borderId="5" xfId="0" applyNumberFormat="1" applyFont="1" applyFill="1" applyBorder="1" applyAlignment="1">
      <alignment horizontal="center" vertical="center" wrapText="1"/>
    </xf>
    <xf numFmtId="10" fontId="13" fillId="3" borderId="6" xfId="0" applyNumberFormat="1" applyFont="1" applyFill="1" applyBorder="1" applyAlignment="1">
      <alignment horizontal="center" vertical="center" wrapText="1"/>
    </xf>
    <xf numFmtId="10" fontId="13" fillId="3" borderId="17" xfId="0" applyNumberFormat="1" applyFont="1" applyFill="1" applyBorder="1" applyAlignment="1">
      <alignment horizontal="center" vertical="center" wrapText="1"/>
    </xf>
    <xf numFmtId="10" fontId="13" fillId="3" borderId="18" xfId="0" applyNumberFormat="1" applyFont="1" applyFill="1" applyBorder="1" applyAlignment="1">
      <alignment horizontal="center" vertical="center" wrapText="1"/>
    </xf>
    <xf numFmtId="0" fontId="25" fillId="0" borderId="0" xfId="0" applyFont="1" applyAlignment="1">
      <alignment horizontal="center" vertical="center" textRotation="90"/>
    </xf>
    <xf numFmtId="10" fontId="13" fillId="3" borderId="14" xfId="0" applyNumberFormat="1" applyFont="1" applyFill="1" applyBorder="1" applyAlignment="1">
      <alignment horizontal="center" vertical="center" wrapText="1"/>
    </xf>
    <xf numFmtId="10" fontId="13" fillId="3" borderId="15" xfId="0" applyNumberFormat="1" applyFont="1" applyFill="1" applyBorder="1" applyAlignment="1">
      <alignment horizontal="center" vertical="center" wrapText="1"/>
    </xf>
    <xf numFmtId="0" fontId="12" fillId="0" borderId="0" xfId="0" applyFont="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1" fillId="0" borderId="0" xfId="0" applyFont="1" applyAlignment="1">
      <alignment horizontal="left" vertical="top" wrapText="1"/>
    </xf>
    <xf numFmtId="0" fontId="51" fillId="0" borderId="0" xfId="0" applyFont="1" applyAlignment="1">
      <alignment horizontal="center" vertical="center"/>
    </xf>
    <xf numFmtId="10" fontId="13" fillId="3" borderId="8" xfId="0" applyNumberFormat="1" applyFont="1" applyFill="1" applyBorder="1" applyAlignment="1">
      <alignment horizontal="center" vertical="center" wrapText="1"/>
    </xf>
    <xf numFmtId="0" fontId="11" fillId="0" borderId="0" xfId="0" applyFont="1" applyAlignment="1">
      <alignment horizontal="left"/>
    </xf>
    <xf numFmtId="0" fontId="13" fillId="3" borderId="1" xfId="0" applyFont="1" applyFill="1" applyBorder="1" applyAlignment="1">
      <alignment horizontal="left" vertical="center" wrapText="1" indent="1"/>
    </xf>
    <xf numFmtId="49" fontId="13" fillId="0" borderId="0" xfId="0" applyNumberFormat="1" applyFont="1" applyAlignment="1">
      <alignment horizontal="left" vertical="center" wrapText="1"/>
    </xf>
    <xf numFmtId="49" fontId="13" fillId="0" borderId="12" xfId="0" applyNumberFormat="1" applyFont="1" applyBorder="1" applyAlignment="1">
      <alignment horizontal="left" vertical="center" wrapText="1"/>
    </xf>
    <xf numFmtId="0" fontId="13" fillId="3" borderId="14"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3" borderId="15" xfId="0" applyFont="1" applyFill="1" applyBorder="1" applyAlignment="1">
      <alignment horizontal="left" vertical="center" wrapText="1" indent="1"/>
    </xf>
    <xf numFmtId="0" fontId="13" fillId="0" borderId="0" xfId="0" applyFont="1" applyAlignment="1">
      <alignment horizontal="left" wrapText="1"/>
    </xf>
    <xf numFmtId="0" fontId="13" fillId="0" borderId="14" xfId="2" applyFont="1" applyBorder="1" applyAlignment="1">
      <alignment horizontal="center"/>
    </xf>
    <xf numFmtId="0" fontId="13" fillId="0" borderId="8" xfId="2" applyFont="1" applyBorder="1" applyAlignment="1">
      <alignment horizontal="center"/>
    </xf>
    <xf numFmtId="0" fontId="13" fillId="0" borderId="15" xfId="2" applyFont="1" applyBorder="1" applyAlignment="1">
      <alignment horizontal="center"/>
    </xf>
    <xf numFmtId="166" fontId="13" fillId="0" borderId="16" xfId="2" applyNumberFormat="1" applyFont="1" applyBorder="1" applyAlignment="1">
      <alignment horizontal="center" vertical="center" wrapText="1"/>
    </xf>
    <xf numFmtId="166" fontId="13" fillId="0" borderId="12" xfId="2" applyNumberFormat="1" applyFont="1" applyBorder="1" applyAlignment="1">
      <alignment horizontal="center" vertical="center" wrapText="1"/>
    </xf>
    <xf numFmtId="166" fontId="13" fillId="0" borderId="11" xfId="2" applyNumberFormat="1" applyFont="1" applyBorder="1" applyAlignment="1">
      <alignment horizontal="center" vertical="center" wrapText="1"/>
    </xf>
    <xf numFmtId="166" fontId="13" fillId="0" borderId="17" xfId="2" applyNumberFormat="1" applyFont="1" applyBorder="1" applyAlignment="1">
      <alignment horizontal="center" vertical="center" wrapText="1"/>
    </xf>
    <xf numFmtId="166" fontId="13" fillId="0" borderId="4" xfId="2" applyNumberFormat="1" applyFont="1" applyBorder="1" applyAlignment="1">
      <alignment horizontal="center" vertical="center" wrapText="1"/>
    </xf>
    <xf numFmtId="166" fontId="13" fillId="0" borderId="18" xfId="2" applyNumberFormat="1" applyFont="1" applyBorder="1" applyAlignment="1">
      <alignment horizontal="center" vertical="center" wrapText="1"/>
    </xf>
    <xf numFmtId="0" fontId="13" fillId="0" borderId="1" xfId="2" applyFont="1" applyBorder="1" applyAlignment="1">
      <alignment horizontal="left" vertical="center" indent="1"/>
    </xf>
    <xf numFmtId="0" fontId="13" fillId="0" borderId="14" xfId="2" applyFont="1" applyBorder="1" applyAlignment="1">
      <alignment horizontal="left" vertical="center" wrapText="1" indent="1"/>
    </xf>
    <xf numFmtId="0" fontId="13" fillId="0" borderId="8" xfId="2" applyFont="1" applyBorder="1" applyAlignment="1">
      <alignment horizontal="left" vertical="center" wrapText="1" indent="1"/>
    </xf>
    <xf numFmtId="0" fontId="13" fillId="0" borderId="15" xfId="2" applyFont="1" applyBorder="1" applyAlignment="1">
      <alignment horizontal="left" vertical="center" wrapText="1" indent="1"/>
    </xf>
    <xf numFmtId="10" fontId="13" fillId="0" borderId="16" xfId="5" applyNumberFormat="1" applyFont="1" applyBorder="1" applyAlignment="1">
      <alignment horizontal="center" vertical="center"/>
    </xf>
    <xf numFmtId="10" fontId="13" fillId="0" borderId="12" xfId="5" applyNumberFormat="1" applyFont="1" applyBorder="1" applyAlignment="1">
      <alignment horizontal="center" vertical="center"/>
    </xf>
    <xf numFmtId="10" fontId="13" fillId="0" borderId="11" xfId="5" applyNumberFormat="1" applyFont="1" applyBorder="1" applyAlignment="1">
      <alignment horizontal="center" vertical="center"/>
    </xf>
    <xf numFmtId="10" fontId="13" fillId="0" borderId="17" xfId="5" applyNumberFormat="1" applyFont="1" applyBorder="1" applyAlignment="1">
      <alignment horizontal="center" vertical="center"/>
    </xf>
    <xf numFmtId="10" fontId="13" fillId="0" borderId="4" xfId="5" applyNumberFormat="1" applyFont="1" applyBorder="1" applyAlignment="1">
      <alignment horizontal="center" vertical="center"/>
    </xf>
    <xf numFmtId="10" fontId="13" fillId="0" borderId="18" xfId="5" applyNumberFormat="1" applyFont="1" applyBorder="1" applyAlignment="1">
      <alignment horizontal="center" vertical="center"/>
    </xf>
    <xf numFmtId="0" fontId="22" fillId="0" borderId="0" xfId="5" applyFont="1" applyAlignment="1">
      <alignment horizontal="center"/>
    </xf>
    <xf numFmtId="0" fontId="6" fillId="0" borderId="0" xfId="5" applyAlignment="1">
      <alignment horizontal="center"/>
    </xf>
    <xf numFmtId="0" fontId="46" fillId="0" borderId="0" xfId="5" applyFont="1" applyAlignment="1">
      <alignment horizontal="center"/>
    </xf>
    <xf numFmtId="0" fontId="62" fillId="12" borderId="14" xfId="5" applyFont="1" applyFill="1" applyBorder="1" applyAlignment="1">
      <alignment horizontal="center" vertical="center" wrapText="1"/>
    </xf>
    <xf numFmtId="0" fontId="62" fillId="12" borderId="8" xfId="5" applyFont="1" applyFill="1" applyBorder="1" applyAlignment="1">
      <alignment horizontal="center" vertical="center" wrapText="1"/>
    </xf>
    <xf numFmtId="0" fontId="62" fillId="12" borderId="15" xfId="5" applyFont="1" applyFill="1" applyBorder="1" applyAlignment="1">
      <alignment horizontal="center" vertical="center" wrapText="1"/>
    </xf>
    <xf numFmtId="0" fontId="62" fillId="12" borderId="16" xfId="5" applyFont="1" applyFill="1" applyBorder="1" applyAlignment="1">
      <alignment horizontal="center" vertical="center" wrapText="1"/>
    </xf>
    <xf numFmtId="0" fontId="62" fillId="12" borderId="12" xfId="5" applyFont="1" applyFill="1" applyBorder="1" applyAlignment="1">
      <alignment horizontal="center" vertical="center" wrapText="1"/>
    </xf>
    <xf numFmtId="0" fontId="62" fillId="12" borderId="11" xfId="5" applyFont="1" applyFill="1" applyBorder="1" applyAlignment="1">
      <alignment horizontal="center" vertical="center" wrapText="1"/>
    </xf>
    <xf numFmtId="0" fontId="63" fillId="13" borderId="14" xfId="5" applyFont="1" applyFill="1" applyBorder="1" applyAlignment="1">
      <alignment horizontal="center" vertical="center" wrapText="1"/>
    </xf>
    <xf numFmtId="0" fontId="63" fillId="13" borderId="8" xfId="5" applyFont="1" applyFill="1" applyBorder="1" applyAlignment="1">
      <alignment horizontal="center" vertical="center" wrapText="1"/>
    </xf>
    <xf numFmtId="0" fontId="63" fillId="13" borderId="15" xfId="5" applyFont="1" applyFill="1" applyBorder="1" applyAlignment="1">
      <alignment horizontal="center" vertical="center" wrapText="1"/>
    </xf>
    <xf numFmtId="167" fontId="6" fillId="0" borderId="14" xfId="5" applyNumberFormat="1" applyBorder="1" applyAlignment="1">
      <alignment horizontal="center" vertical="center" wrapText="1"/>
    </xf>
    <xf numFmtId="167" fontId="6" fillId="0" borderId="8" xfId="5" applyNumberFormat="1" applyBorder="1" applyAlignment="1">
      <alignment horizontal="center" vertical="center" wrapText="1"/>
    </xf>
    <xf numFmtId="167" fontId="6" fillId="0" borderId="15" xfId="5" applyNumberFormat="1" applyBorder="1" applyAlignment="1">
      <alignment horizontal="center" vertical="center" wrapText="1"/>
    </xf>
    <xf numFmtId="0" fontId="53" fillId="5" borderId="14" xfId="2" applyFont="1" applyFill="1" applyBorder="1" applyAlignment="1">
      <alignment horizontal="center" vertical="center" wrapText="1"/>
    </xf>
    <xf numFmtId="0" fontId="53" fillId="5" borderId="8" xfId="2" applyFont="1" applyFill="1" applyBorder="1" applyAlignment="1">
      <alignment horizontal="center" vertical="center" wrapText="1"/>
    </xf>
    <xf numFmtId="0" fontId="53" fillId="5" borderId="15" xfId="2" applyFont="1" applyFill="1" applyBorder="1" applyAlignment="1">
      <alignment horizontal="center" vertical="center" wrapText="1"/>
    </xf>
    <xf numFmtId="167" fontId="9" fillId="0" borderId="14" xfId="2" applyNumberFormat="1" applyBorder="1" applyAlignment="1">
      <alignment horizontal="center" vertical="center" wrapText="1"/>
    </xf>
    <xf numFmtId="167" fontId="9" fillId="0" borderId="8" xfId="2" applyNumberFormat="1" applyBorder="1" applyAlignment="1">
      <alignment horizontal="center" vertical="center" wrapText="1"/>
    </xf>
    <xf numFmtId="167" fontId="9" fillId="0" borderId="15" xfId="2" applyNumberFormat="1" applyBorder="1" applyAlignment="1">
      <alignment horizontal="center" vertical="center" wrapText="1"/>
    </xf>
    <xf numFmtId="0" fontId="20" fillId="6" borderId="16" xfId="5" applyFont="1" applyFill="1" applyBorder="1" applyAlignment="1">
      <alignment horizontal="center" vertical="center" wrapText="1"/>
    </xf>
    <xf numFmtId="0" fontId="20" fillId="6" borderId="12" xfId="5" applyFont="1" applyFill="1" applyBorder="1" applyAlignment="1">
      <alignment horizontal="center" vertical="center" wrapText="1"/>
    </xf>
    <xf numFmtId="0" fontId="20" fillId="6" borderId="11" xfId="5" applyFont="1" applyFill="1" applyBorder="1" applyAlignment="1">
      <alignment horizontal="center" vertical="center" wrapText="1"/>
    </xf>
    <xf numFmtId="0" fontId="53" fillId="5" borderId="14" xfId="5" applyFont="1" applyFill="1" applyBorder="1" applyAlignment="1">
      <alignment horizontal="center" vertical="center" wrapText="1"/>
    </xf>
    <xf numFmtId="0" fontId="53" fillId="5" borderId="8" xfId="5" applyFont="1" applyFill="1" applyBorder="1" applyAlignment="1">
      <alignment horizontal="center" vertical="center" wrapText="1"/>
    </xf>
    <xf numFmtId="0" fontId="53" fillId="5" borderId="15" xfId="5" applyFont="1" applyFill="1" applyBorder="1" applyAlignment="1">
      <alignment horizontal="center" vertical="center" wrapText="1"/>
    </xf>
    <xf numFmtId="0" fontId="20" fillId="6" borderId="14" xfId="5" applyFont="1" applyFill="1" applyBorder="1" applyAlignment="1">
      <alignment horizontal="center" vertical="center" wrapText="1"/>
    </xf>
    <xf numFmtId="0" fontId="20" fillId="6" borderId="8" xfId="5" applyFont="1" applyFill="1" applyBorder="1" applyAlignment="1">
      <alignment horizontal="center" vertical="center" wrapText="1"/>
    </xf>
    <xf numFmtId="0" fontId="20" fillId="6" borderId="15" xfId="5" applyFont="1" applyFill="1" applyBorder="1" applyAlignment="1">
      <alignment horizontal="center" vertical="center" wrapText="1"/>
    </xf>
    <xf numFmtId="0" fontId="20" fillId="6" borderId="16" xfId="2" applyFont="1" applyFill="1" applyBorder="1" applyAlignment="1">
      <alignment horizontal="center" vertical="center" wrapText="1"/>
    </xf>
    <xf numFmtId="0" fontId="20" fillId="6" borderId="12" xfId="2" applyFont="1" applyFill="1" applyBorder="1" applyAlignment="1">
      <alignment horizontal="center" vertical="center" wrapText="1"/>
    </xf>
    <xf numFmtId="0" fontId="20" fillId="6" borderId="11" xfId="2" applyFont="1" applyFill="1" applyBorder="1" applyAlignment="1">
      <alignment horizontal="center" vertical="center" wrapText="1"/>
    </xf>
    <xf numFmtId="166" fontId="6" fillId="0" borderId="14" xfId="2" applyNumberFormat="1" applyFont="1" applyBorder="1" applyAlignment="1">
      <alignment horizontal="center" vertical="center" wrapText="1"/>
    </xf>
    <xf numFmtId="166" fontId="9" fillId="0" borderId="8" xfId="2" applyNumberFormat="1" applyBorder="1" applyAlignment="1">
      <alignment horizontal="center" vertical="center" wrapText="1"/>
    </xf>
    <xf numFmtId="166" fontId="9" fillId="0" borderId="15" xfId="2" applyNumberFormat="1" applyBorder="1" applyAlignment="1">
      <alignment horizontal="center" vertical="center" wrapText="1"/>
    </xf>
    <xf numFmtId="0" fontId="6" fillId="0" borderId="0" xfId="2" applyFont="1" applyAlignment="1">
      <alignment horizontal="left" wrapText="1"/>
    </xf>
    <xf numFmtId="0" fontId="51" fillId="0" borderId="0" xfId="2" applyFont="1" applyAlignment="1">
      <alignment horizontal="center"/>
    </xf>
    <xf numFmtId="166" fontId="6" fillId="0" borderId="8" xfId="2" applyNumberFormat="1" applyFont="1" applyBorder="1" applyAlignment="1">
      <alignment horizontal="center" vertical="center" wrapText="1"/>
    </xf>
    <xf numFmtId="166" fontId="6" fillId="0" borderId="15" xfId="2" applyNumberFormat="1" applyFont="1" applyBorder="1" applyAlignment="1">
      <alignment horizontal="center" vertical="center" wrapText="1"/>
    </xf>
    <xf numFmtId="0" fontId="30" fillId="5" borderId="1" xfId="0" applyFont="1" applyFill="1" applyBorder="1" applyAlignment="1">
      <alignment horizontal="center" vertical="center"/>
    </xf>
    <xf numFmtId="2" fontId="54" fillId="6" borderId="1" xfId="0" applyNumberFormat="1" applyFont="1" applyFill="1" applyBorder="1" applyAlignment="1">
      <alignment horizontal="center" vertical="center" textRotation="90" wrapText="1"/>
    </xf>
  </cellXfs>
  <cellStyles count="25">
    <cellStyle name="Currency 2" xfId="21" xr:uid="{3F06FA6E-56C4-4660-9C87-598A4F4FA43A}"/>
    <cellStyle name="Hyperlink" xfId="1" builtinId="8"/>
    <cellStyle name="Hyperlink 2" xfId="22" xr:uid="{216D8243-28BF-4122-983D-D7C40A5005CB}"/>
    <cellStyle name="Lien hypertexte 2" xfId="10" xr:uid="{509E4B6B-BC60-45BF-B12F-BFF82623DFB8}"/>
    <cellStyle name="Milliers 2" xfId="12" xr:uid="{5D1EFA86-440B-4BE8-8535-2A4422C69168}"/>
    <cellStyle name="Monétaire 2" xfId="11" xr:uid="{23B1073D-DB9B-40A2-867D-E7BA8914B60D}"/>
    <cellStyle name="Monétaire 3" xfId="15" xr:uid="{0E2B2C67-BD32-4995-B053-5865A80C368C}"/>
    <cellStyle name="Monétaire 4" xfId="18" xr:uid="{A63EA138-DB4F-408E-8BD5-0562696EE66F}"/>
    <cellStyle name="Normal" xfId="0" builtinId="0"/>
    <cellStyle name="Normal 2" xfId="2" xr:uid="{00000000-0005-0000-0000-000002000000}"/>
    <cellStyle name="Normal 2 2" xfId="5" xr:uid="{00000000-0005-0000-0000-000003000000}"/>
    <cellStyle name="Normal 3" xfId="7" xr:uid="{B0FB8479-3818-48C8-A6E1-4217C4F96D1E}"/>
    <cellStyle name="Normal 3 2" xfId="19" xr:uid="{72878B15-2BA0-4A1C-805A-08C89EC09589}"/>
    <cellStyle name="Normal 4" xfId="8" xr:uid="{F3268982-94A4-4437-B068-544D9315A353}"/>
    <cellStyle name="Normal 5" xfId="13" xr:uid="{59F77908-BF25-42DA-992A-D994017B38C0}"/>
    <cellStyle name="Normal 6" xfId="16" xr:uid="{3C839BDB-D82C-4AD4-9E2A-1F0ADF2EC044}"/>
    <cellStyle name="Normal 7" xfId="23" xr:uid="{302443DB-F122-45FF-9B3D-72C9835FEFA2}"/>
    <cellStyle name="Percent" xfId="3" builtinId="5"/>
    <cellStyle name="Percent 2" xfId="4" xr:uid="{00000000-0005-0000-0000-000004000000}"/>
    <cellStyle name="Percent 2 2" xfId="6" xr:uid="{00000000-0005-0000-0000-000005000000}"/>
    <cellStyle name="Percent 3" xfId="20" xr:uid="{39E758D9-ABAC-454B-B9E3-236C5163D347}"/>
    <cellStyle name="Pourcentage 2" xfId="9" xr:uid="{5A19F3D7-3852-4EEF-9EDE-11CE0A5D0A4A}"/>
    <cellStyle name="Pourcentage 3" xfId="14" xr:uid="{E4BDEB2F-4CCB-49F2-85D6-B0B26D61E618}"/>
    <cellStyle name="Pourcentage 4" xfId="17" xr:uid="{3178F746-2417-4CAE-A591-EC4217A911A0}"/>
    <cellStyle name="Pourcentage 5" xfId="24" xr:uid="{FF708155-F708-45A7-A301-320DFBE7C193}"/>
  </cellStyles>
  <dxfs count="1">
    <dxf>
      <fill>
        <patternFill>
          <bgColor rgb="FFFFC7CE"/>
        </patternFill>
      </fill>
    </dxf>
  </dxfs>
  <tableStyles count="0" defaultTableStyle="TableStyleMedium9" defaultPivotStyle="PivotStyleLight16"/>
  <colors>
    <mruColors>
      <color rgb="FFBDE6EF"/>
      <color rgb="FF026028"/>
      <color rgb="FFF75B1F"/>
      <color rgb="FFD9C6FA"/>
      <color rgb="FFFF0000"/>
      <color rgb="FFCCDED4"/>
      <color rgb="FF000000"/>
      <color rgb="FFDC621C"/>
      <color rgb="FF415563"/>
      <color rgb="FF00C3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368300</xdr:colOff>
      <xdr:row>0</xdr:row>
      <xdr:rowOff>92074</xdr:rowOff>
    </xdr:from>
    <xdr:to>
      <xdr:col>4</xdr:col>
      <xdr:colOff>1989328</xdr:colOff>
      <xdr:row>3</xdr:row>
      <xdr:rowOff>6222</xdr:rowOff>
    </xdr:to>
    <xdr:pic>
      <xdr:nvPicPr>
        <xdr:cNvPr id="4" name="Picture 3" descr="FPSC_logo_clr_pos_TM.jpg">
          <a:extLst>
            <a:ext uri="{FF2B5EF4-FFF2-40B4-BE49-F238E27FC236}">
              <a16:creationId xmlns:a16="http://schemas.microsoft.com/office/drawing/2014/main" id="{DCBC78FE-ABAF-45AE-8E76-19F21B041F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9800" y="92074"/>
          <a:ext cx="2967228" cy="1019048"/>
        </a:xfrm>
        <a:prstGeom prst="rect">
          <a:avLst/>
        </a:prstGeom>
        <a:noFill/>
        <a:ln>
          <a:noFill/>
        </a:ln>
      </xdr:spPr>
    </xdr:pic>
    <xdr:clientData/>
  </xdr:twoCellAnchor>
  <xdr:twoCellAnchor editAs="oneCell">
    <xdr:from>
      <xdr:col>1</xdr:col>
      <xdr:colOff>1231900</xdr:colOff>
      <xdr:row>1</xdr:row>
      <xdr:rowOff>50800</xdr:rowOff>
    </xdr:from>
    <xdr:to>
      <xdr:col>1</xdr:col>
      <xdr:colOff>3531054</xdr:colOff>
      <xdr:row>2</xdr:row>
      <xdr:rowOff>558800</xdr:rowOff>
    </xdr:to>
    <xdr:pic>
      <xdr:nvPicPr>
        <xdr:cNvPr id="5" name="Image 4">
          <a:extLst>
            <a:ext uri="{FF2B5EF4-FFF2-40B4-BE49-F238E27FC236}">
              <a16:creationId xmlns:a16="http://schemas.microsoft.com/office/drawing/2014/main" id="{4DA7898F-270E-4885-18CC-C0162D2F35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4800" y="215900"/>
          <a:ext cx="2403929"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3251200</xdr:colOff>
      <xdr:row>0</xdr:row>
      <xdr:rowOff>114300</xdr:rowOff>
    </xdr:from>
    <xdr:to>
      <xdr:col>5</xdr:col>
      <xdr:colOff>160528</xdr:colOff>
      <xdr:row>3</xdr:row>
      <xdr:rowOff>28448</xdr:rowOff>
    </xdr:to>
    <xdr:pic>
      <xdr:nvPicPr>
        <xdr:cNvPr id="3" name="Picture 3" descr="FPSC_logo_clr_pos_TM.jpg">
          <a:extLst>
            <a:ext uri="{FF2B5EF4-FFF2-40B4-BE49-F238E27FC236}">
              <a16:creationId xmlns:a16="http://schemas.microsoft.com/office/drawing/2014/main" id="{95236713-AD27-FD42-88C7-C28ED913889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4100" y="114300"/>
          <a:ext cx="2967228" cy="1019048"/>
        </a:xfrm>
        <a:prstGeom prst="rect">
          <a:avLst/>
        </a:prstGeom>
        <a:noFill/>
        <a:ln>
          <a:noFill/>
        </a:ln>
      </xdr:spPr>
    </xdr:pic>
    <xdr:clientData/>
  </xdr:twoCellAnchor>
  <xdr:twoCellAnchor editAs="oneCell">
    <xdr:from>
      <xdr:col>1</xdr:col>
      <xdr:colOff>520700</xdr:colOff>
      <xdr:row>1</xdr:row>
      <xdr:rowOff>127000</xdr:rowOff>
    </xdr:from>
    <xdr:to>
      <xdr:col>1</xdr:col>
      <xdr:colOff>2924629</xdr:colOff>
      <xdr:row>2</xdr:row>
      <xdr:rowOff>635000</xdr:rowOff>
    </xdr:to>
    <xdr:pic>
      <xdr:nvPicPr>
        <xdr:cNvPr id="5" name="Image 4">
          <a:extLst>
            <a:ext uri="{FF2B5EF4-FFF2-40B4-BE49-F238E27FC236}">
              <a16:creationId xmlns:a16="http://schemas.microsoft.com/office/drawing/2014/main" id="{0E420078-9A7F-0947-97D6-AB24F28442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3600" y="292100"/>
          <a:ext cx="2403929" cy="673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2959100</xdr:colOff>
      <xdr:row>0</xdr:row>
      <xdr:rowOff>127000</xdr:rowOff>
    </xdr:from>
    <xdr:to>
      <xdr:col>4</xdr:col>
      <xdr:colOff>541528</xdr:colOff>
      <xdr:row>3</xdr:row>
      <xdr:rowOff>41148</xdr:rowOff>
    </xdr:to>
    <xdr:pic>
      <xdr:nvPicPr>
        <xdr:cNvPr id="3" name="Picture 3" descr="FPSC_logo_clr_pos_TM.jpg">
          <a:extLst>
            <a:ext uri="{FF2B5EF4-FFF2-40B4-BE49-F238E27FC236}">
              <a16:creationId xmlns:a16="http://schemas.microsoft.com/office/drawing/2014/main" id="{6239B1DB-294F-F040-B05F-2CA8B1AA54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127000"/>
          <a:ext cx="2967228" cy="1019048"/>
        </a:xfrm>
        <a:prstGeom prst="rect">
          <a:avLst/>
        </a:prstGeom>
        <a:noFill/>
        <a:ln>
          <a:noFill/>
        </a:ln>
      </xdr:spPr>
    </xdr:pic>
    <xdr:clientData/>
  </xdr:twoCellAnchor>
  <xdr:twoCellAnchor editAs="oneCell">
    <xdr:from>
      <xdr:col>1</xdr:col>
      <xdr:colOff>266700</xdr:colOff>
      <xdr:row>1</xdr:row>
      <xdr:rowOff>152400</xdr:rowOff>
    </xdr:from>
    <xdr:to>
      <xdr:col>1</xdr:col>
      <xdr:colOff>2670629</xdr:colOff>
      <xdr:row>2</xdr:row>
      <xdr:rowOff>660400</xdr:rowOff>
    </xdr:to>
    <xdr:pic>
      <xdr:nvPicPr>
        <xdr:cNvPr id="5" name="Image 4">
          <a:extLst>
            <a:ext uri="{FF2B5EF4-FFF2-40B4-BE49-F238E27FC236}">
              <a16:creationId xmlns:a16="http://schemas.microsoft.com/office/drawing/2014/main" id="{4307DABD-877A-4840-BC30-8C758AFF73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317500"/>
          <a:ext cx="2403929" cy="673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3314700</xdr:colOff>
      <xdr:row>0</xdr:row>
      <xdr:rowOff>127000</xdr:rowOff>
    </xdr:from>
    <xdr:to>
      <xdr:col>5</xdr:col>
      <xdr:colOff>224028</xdr:colOff>
      <xdr:row>3</xdr:row>
      <xdr:rowOff>41148</xdr:rowOff>
    </xdr:to>
    <xdr:pic>
      <xdr:nvPicPr>
        <xdr:cNvPr id="3" name="Picture 3" descr="FPSC_logo_clr_pos_TM.jpg">
          <a:extLst>
            <a:ext uri="{FF2B5EF4-FFF2-40B4-BE49-F238E27FC236}">
              <a16:creationId xmlns:a16="http://schemas.microsoft.com/office/drawing/2014/main" id="{96CAF13A-C35F-AE45-835C-9B58765EF7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127000"/>
          <a:ext cx="2967228" cy="1019048"/>
        </a:xfrm>
        <a:prstGeom prst="rect">
          <a:avLst/>
        </a:prstGeom>
        <a:noFill/>
        <a:ln>
          <a:noFill/>
        </a:ln>
      </xdr:spPr>
    </xdr:pic>
    <xdr:clientData/>
  </xdr:twoCellAnchor>
  <xdr:twoCellAnchor editAs="oneCell">
    <xdr:from>
      <xdr:col>1</xdr:col>
      <xdr:colOff>406400</xdr:colOff>
      <xdr:row>1</xdr:row>
      <xdr:rowOff>139700</xdr:rowOff>
    </xdr:from>
    <xdr:to>
      <xdr:col>1</xdr:col>
      <xdr:colOff>2810329</xdr:colOff>
      <xdr:row>2</xdr:row>
      <xdr:rowOff>647700</xdr:rowOff>
    </xdr:to>
    <xdr:pic>
      <xdr:nvPicPr>
        <xdr:cNvPr id="5" name="Image 4">
          <a:extLst>
            <a:ext uri="{FF2B5EF4-FFF2-40B4-BE49-F238E27FC236}">
              <a16:creationId xmlns:a16="http://schemas.microsoft.com/office/drawing/2014/main" id="{4B134BFA-D515-6147-8996-B6C0579C48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9300" y="304800"/>
          <a:ext cx="2403929" cy="673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457200</xdr:colOff>
      <xdr:row>22</xdr:row>
      <xdr:rowOff>74295</xdr:rowOff>
    </xdr:from>
    <xdr:to>
      <xdr:col>19</xdr:col>
      <xdr:colOff>73025</xdr:colOff>
      <xdr:row>24</xdr:row>
      <xdr:rowOff>0</xdr:rowOff>
    </xdr:to>
    <xdr:pic>
      <xdr:nvPicPr>
        <xdr:cNvPr id="2" name="Picture 2">
          <a:extLst>
            <a:ext uri="{FF2B5EF4-FFF2-40B4-BE49-F238E27FC236}">
              <a16:creationId xmlns:a16="http://schemas.microsoft.com/office/drawing/2014/main" id="{4089A5C2-840E-42C6-BF41-C73F98FDAE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91900" y="5979795"/>
          <a:ext cx="4302125" cy="1175385"/>
        </a:xfrm>
        <a:prstGeom prst="rect">
          <a:avLst/>
        </a:prstGeom>
        <a:noFill/>
        <a:ln w="28575">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banqueducanada.ca/grandes-fonctions/politique-monetaire/inflation/?_ga=1.110374977.571351454.1488213465" TargetMode="External"/><Relationship Id="rId2" Type="http://schemas.openxmlformats.org/officeDocument/2006/relationships/hyperlink" Target="https://www.osfi-bsif.gc.ca/fra/oca-bac/ar-ra/cpp-rpc/Pages/cpp31.aspx" TargetMode="External"/><Relationship Id="rId1"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75B1F"/>
  </sheetPr>
  <dimension ref="B3:E33"/>
  <sheetViews>
    <sheetView tabSelected="1" topLeftCell="A7" workbookViewId="0">
      <selection activeCell="G25" sqref="G25"/>
    </sheetView>
  </sheetViews>
  <sheetFormatPr defaultColWidth="8.6328125" defaultRowHeight="12.5" x14ac:dyDescent="0.25"/>
  <cols>
    <col min="1" max="1" width="4.453125" customWidth="1"/>
    <col min="2" max="2" width="53" customWidth="1"/>
    <col min="5" max="5" width="45.6328125" customWidth="1"/>
  </cols>
  <sheetData>
    <row r="3" spans="2:5" ht="61.5" customHeight="1" x14ac:dyDescent="0.25">
      <c r="B3" s="34" t="s">
        <v>0</v>
      </c>
    </row>
    <row r="4" spans="2:5" ht="61.5" customHeight="1" x14ac:dyDescent="0.25">
      <c r="B4" s="34"/>
    </row>
    <row r="7" spans="2:5" ht="135" customHeight="1" x14ac:dyDescent="0.25">
      <c r="B7" s="273" t="s">
        <v>1</v>
      </c>
      <c r="C7" s="273"/>
      <c r="D7" s="273"/>
      <c r="E7" s="273"/>
    </row>
    <row r="8" spans="2:5" ht="14.5" x14ac:dyDescent="0.25">
      <c r="B8" s="71"/>
      <c r="C8" s="194"/>
      <c r="D8" s="194"/>
      <c r="E8" s="195"/>
    </row>
    <row r="9" spans="2:5" ht="14.5" x14ac:dyDescent="0.25">
      <c r="B9" s="71"/>
      <c r="C9" s="194"/>
      <c r="D9" s="194"/>
      <c r="E9" s="195"/>
    </row>
    <row r="10" spans="2:5" ht="14.5" x14ac:dyDescent="0.25">
      <c r="B10" s="71"/>
      <c r="C10" s="194"/>
      <c r="D10" s="194"/>
      <c r="E10" s="195"/>
    </row>
    <row r="11" spans="2:5" ht="14.5" x14ac:dyDescent="0.25">
      <c r="B11" s="71"/>
      <c r="C11" s="194"/>
      <c r="D11" s="194"/>
      <c r="E11" s="195"/>
    </row>
    <row r="12" spans="2:5" ht="22.5" x14ac:dyDescent="0.25">
      <c r="B12" s="72"/>
      <c r="C12" s="194"/>
      <c r="D12" s="194"/>
      <c r="E12" s="195"/>
    </row>
    <row r="13" spans="2:5" ht="23.25" customHeight="1" x14ac:dyDescent="0.25">
      <c r="B13" s="274" t="s">
        <v>2</v>
      </c>
      <c r="C13" s="274"/>
      <c r="D13" s="274"/>
      <c r="E13" s="274"/>
    </row>
    <row r="14" spans="2:5" ht="25.5" customHeight="1" x14ac:dyDescent="0.25">
      <c r="B14" s="274" t="s">
        <v>3</v>
      </c>
      <c r="C14" s="274"/>
      <c r="D14" s="274"/>
      <c r="E14" s="274"/>
    </row>
    <row r="15" spans="2:5" x14ac:dyDescent="0.25">
      <c r="B15" s="196"/>
      <c r="C15" s="194"/>
      <c r="D15" s="194"/>
      <c r="E15" s="195"/>
    </row>
    <row r="16" spans="2:5" x14ac:dyDescent="0.25">
      <c r="B16" s="196"/>
      <c r="C16" s="194"/>
      <c r="D16" s="194"/>
      <c r="E16" s="195"/>
    </row>
    <row r="17" spans="2:5" x14ac:dyDescent="0.25">
      <c r="B17" s="196"/>
      <c r="C17" s="194"/>
      <c r="D17" s="194"/>
      <c r="E17" s="195"/>
    </row>
    <row r="18" spans="2:5" x14ac:dyDescent="0.25">
      <c r="B18" s="196"/>
      <c r="C18" s="194"/>
      <c r="D18" s="194"/>
      <c r="E18" s="195"/>
    </row>
    <row r="19" spans="2:5" x14ac:dyDescent="0.25">
      <c r="B19" s="196"/>
      <c r="C19" s="194"/>
      <c r="D19" s="194"/>
      <c r="E19" s="195"/>
    </row>
    <row r="20" spans="2:5" x14ac:dyDescent="0.25">
      <c r="B20" s="196"/>
      <c r="C20" s="194"/>
      <c r="D20" s="194"/>
      <c r="E20" s="195"/>
    </row>
    <row r="21" spans="2:5" ht="17.5" x14ac:dyDescent="0.25">
      <c r="B21" s="73"/>
      <c r="C21" s="194"/>
      <c r="D21" s="194"/>
      <c r="E21" s="195"/>
    </row>
    <row r="22" spans="2:5" ht="20" x14ac:dyDescent="0.25">
      <c r="B22" s="275" t="s">
        <v>4</v>
      </c>
      <c r="C22" s="275"/>
      <c r="D22" s="275"/>
      <c r="E22" s="275"/>
    </row>
    <row r="23" spans="2:5" ht="20" x14ac:dyDescent="0.25">
      <c r="B23" s="275" t="s">
        <v>215</v>
      </c>
      <c r="C23" s="275"/>
      <c r="D23" s="275"/>
      <c r="E23" s="275"/>
    </row>
    <row r="24" spans="2:5" ht="20" x14ac:dyDescent="0.25">
      <c r="B24" s="275" t="s">
        <v>219</v>
      </c>
      <c r="C24" s="275"/>
      <c r="D24" s="275"/>
      <c r="E24" s="275"/>
    </row>
    <row r="25" spans="2:5" ht="20.25" customHeight="1" x14ac:dyDescent="0.25">
      <c r="B25" s="275" t="s">
        <v>5</v>
      </c>
      <c r="C25" s="275"/>
      <c r="D25" s="275"/>
      <c r="E25" s="275"/>
    </row>
    <row r="26" spans="2:5" ht="20.25" customHeight="1" x14ac:dyDescent="0.25">
      <c r="B26" s="276" t="s">
        <v>218</v>
      </c>
      <c r="C26" s="276"/>
      <c r="D26" s="276"/>
      <c r="E26" s="276"/>
    </row>
    <row r="27" spans="2:5" ht="20" x14ac:dyDescent="0.25">
      <c r="B27" s="275" t="s">
        <v>216</v>
      </c>
      <c r="C27" s="275"/>
      <c r="D27" s="275"/>
      <c r="E27" s="275"/>
    </row>
    <row r="28" spans="2:5" ht="20" x14ac:dyDescent="0.25">
      <c r="B28" s="275" t="s">
        <v>217</v>
      </c>
      <c r="C28" s="275"/>
      <c r="D28" s="275"/>
      <c r="E28" s="275"/>
    </row>
    <row r="29" spans="2:5" ht="13" x14ac:dyDescent="0.25">
      <c r="B29" s="74"/>
      <c r="C29" s="194"/>
      <c r="D29" s="194"/>
      <c r="E29" s="195"/>
    </row>
    <row r="30" spans="2:5" ht="13" x14ac:dyDescent="0.25">
      <c r="B30" s="74"/>
      <c r="C30" s="194"/>
      <c r="D30" s="194"/>
      <c r="E30" s="195"/>
    </row>
    <row r="31" spans="2:5" ht="15" x14ac:dyDescent="0.25">
      <c r="B31" s="75"/>
      <c r="C31" s="194"/>
      <c r="D31" s="194"/>
      <c r="E31" s="195"/>
    </row>
    <row r="32" spans="2:5" ht="13" x14ac:dyDescent="0.25">
      <c r="B32" s="272" t="s">
        <v>6</v>
      </c>
      <c r="C32" s="272"/>
      <c r="D32" s="272"/>
      <c r="E32" s="272"/>
    </row>
    <row r="33" spans="2:5" ht="13" x14ac:dyDescent="0.25">
      <c r="B33" s="272" t="s">
        <v>7</v>
      </c>
      <c r="C33" s="272"/>
      <c r="D33" s="272"/>
      <c r="E33" s="272"/>
    </row>
  </sheetData>
  <mergeCells count="12">
    <mergeCell ref="B33:E33"/>
    <mergeCell ref="B7:E7"/>
    <mergeCell ref="B13:E13"/>
    <mergeCell ref="B14:E14"/>
    <mergeCell ref="B22:E22"/>
    <mergeCell ref="B25:E25"/>
    <mergeCell ref="B28:E28"/>
    <mergeCell ref="B32:E32"/>
    <mergeCell ref="B24:E24"/>
    <mergeCell ref="B23:E23"/>
    <mergeCell ref="B27:E27"/>
    <mergeCell ref="B26:E2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EA4B8-6B62-4ABD-B21E-4AC605482AD0}">
  <sheetPr>
    <tabColor rgb="FFBDE6EF"/>
    <pageSetUpPr fitToPage="1"/>
  </sheetPr>
  <dimension ref="A1:H15"/>
  <sheetViews>
    <sheetView zoomScaleNormal="100" workbookViewId="0"/>
  </sheetViews>
  <sheetFormatPr defaultColWidth="11.453125" defaultRowHeight="13" x14ac:dyDescent="0.3"/>
  <cols>
    <col min="1" max="1" width="1.6328125" style="230" customWidth="1"/>
    <col min="2" max="2" width="25.6328125" style="230" customWidth="1"/>
    <col min="3" max="3" width="36" style="230" customWidth="1"/>
    <col min="4" max="4" width="91.453125" style="230" customWidth="1"/>
    <col min="5" max="5" width="31" style="230" customWidth="1"/>
    <col min="6" max="6" width="10.453125" style="230" customWidth="1"/>
    <col min="7" max="7" width="1.6328125" style="230" customWidth="1"/>
    <col min="8" max="8" width="20.6328125" style="230" customWidth="1"/>
    <col min="9" max="16384" width="11.453125" style="230"/>
  </cols>
  <sheetData>
    <row r="1" spans="1:8" ht="18" x14ac:dyDescent="0.3">
      <c r="B1" s="319" t="s">
        <v>92</v>
      </c>
      <c r="C1" s="319"/>
      <c r="D1" s="319"/>
      <c r="E1" s="319"/>
      <c r="F1" s="319"/>
    </row>
    <row r="4" spans="1:8" ht="28.25" customHeight="1" x14ac:dyDescent="0.3">
      <c r="B4" s="209" t="s">
        <v>23</v>
      </c>
      <c r="C4" s="209" t="s">
        <v>48</v>
      </c>
      <c r="D4" s="209" t="s">
        <v>49</v>
      </c>
      <c r="E4" s="209" t="s">
        <v>50</v>
      </c>
      <c r="F4" s="209" t="s">
        <v>51</v>
      </c>
    </row>
    <row r="5" spans="1:8" ht="74.25" customHeight="1" x14ac:dyDescent="0.35">
      <c r="A5" s="231"/>
      <c r="B5" s="30" t="s">
        <v>93</v>
      </c>
      <c r="C5" s="206" t="str">
        <f>'Actions canadiennes'!C5</f>
        <v>Tableau 69 Taux de rendement réel selon le type d'actifs (avant les dépenses d'investissement et le rééquilibrage et diversification)</v>
      </c>
      <c r="D5" s="56" t="s">
        <v>98</v>
      </c>
      <c r="E5" s="56" t="s">
        <v>94</v>
      </c>
      <c r="F5" s="31">
        <f>'Actions canadiennes'!F5</f>
        <v>6.7000000000000004E-2</v>
      </c>
    </row>
    <row r="6" spans="1:8" ht="68.25" customHeight="1" x14ac:dyDescent="0.35">
      <c r="A6" s="231"/>
      <c r="B6" s="30" t="s">
        <v>56</v>
      </c>
      <c r="C6" s="211" t="str">
        <f>'Actions canadiennes'!C6</f>
        <v>Page 90, Tableau 28 : Taux de rendement réel selon la catégorie d’actif</v>
      </c>
      <c r="D6" s="56" t="s">
        <v>98</v>
      </c>
      <c r="E6" s="56" t="s">
        <v>95</v>
      </c>
      <c r="F6" s="31">
        <f>(9/30*(3.6)+21/30*(4.2))/100+Inflation!F6</f>
        <v>6.1199999999999991E-2</v>
      </c>
      <c r="H6" s="232"/>
    </row>
    <row r="7" spans="1:8" ht="70.5" customHeight="1" x14ac:dyDescent="0.35">
      <c r="A7" s="231"/>
      <c r="B7" s="30" t="s">
        <v>60</v>
      </c>
      <c r="C7" s="210" t="str">
        <f>'Actions canadiennes'!C7</f>
        <v>Sondage annuel mené par l'Institut de planification financière et FP Canada</v>
      </c>
      <c r="D7" s="54" t="s">
        <v>227</v>
      </c>
      <c r="E7" s="56"/>
      <c r="F7" s="31">
        <f>'Sondage Institut FP Canada'!G16</f>
        <v>6.6000000000000003E-2</v>
      </c>
    </row>
    <row r="8" spans="1:8" ht="117" customHeight="1" x14ac:dyDescent="0.35">
      <c r="A8" s="231"/>
      <c r="B8" s="30" t="s">
        <v>240</v>
      </c>
      <c r="C8" s="212" t="s">
        <v>89</v>
      </c>
      <c r="D8" s="56" t="s">
        <v>239</v>
      </c>
      <c r="E8" s="56" t="s">
        <v>96</v>
      </c>
      <c r="F8" s="31">
        <f>'Données sur 50 ans'!Q76</f>
        <v>0.1156279811057932</v>
      </c>
      <c r="H8" s="233"/>
    </row>
    <row r="9" spans="1:8" ht="117" customHeight="1" x14ac:dyDescent="0.35">
      <c r="A9" s="231"/>
      <c r="B9" s="30" t="s">
        <v>191</v>
      </c>
      <c r="C9" s="212" t="s">
        <v>80</v>
      </c>
      <c r="D9" s="254" t="s">
        <v>232</v>
      </c>
      <c r="E9" s="56" t="s">
        <v>97</v>
      </c>
      <c r="F9" s="31">
        <f>(1+'Rendement attendu marché'!F11)*(1+'Résumé des taux'!J5)-1</f>
        <v>4.7137599999999891E-2</v>
      </c>
      <c r="H9" s="233"/>
    </row>
    <row r="10" spans="1:8" ht="55.5" customHeight="1" x14ac:dyDescent="0.35">
      <c r="A10" s="231"/>
      <c r="B10" s="33" t="s">
        <v>82</v>
      </c>
      <c r="C10" s="322" t="s">
        <v>91</v>
      </c>
      <c r="D10" s="322"/>
      <c r="E10" s="322"/>
      <c r="F10" s="36">
        <f>AVERAGE(F5:F9)-0.005</f>
        <v>6.6393116221158607E-2</v>
      </c>
    </row>
    <row r="12" spans="1:8" ht="60" customHeight="1" x14ac:dyDescent="0.3">
      <c r="B12" s="323"/>
      <c r="C12" s="323"/>
      <c r="D12" s="323"/>
      <c r="E12" s="323"/>
      <c r="F12" s="323"/>
      <c r="H12" s="234"/>
    </row>
    <row r="14" spans="1:8" ht="14.5" x14ac:dyDescent="0.35">
      <c r="B14" s="231"/>
      <c r="C14" s="231"/>
    </row>
    <row r="15" spans="1:8" ht="14.5" x14ac:dyDescent="0.35">
      <c r="B15" s="231"/>
      <c r="C15" s="231"/>
    </row>
  </sheetData>
  <mergeCells count="3">
    <mergeCell ref="B1:F1"/>
    <mergeCell ref="C10:E10"/>
    <mergeCell ref="B12:F12"/>
  </mergeCells>
  <hyperlinks>
    <hyperlink ref="C5" r:id="rId1" location="tbl69" display="Table 69: Real Rates of Return by Asset Type (Before Investment Expenses)" xr:uid="{69F8B79F-1F7D-4A2C-86D2-901EAD0EA3A2}"/>
    <hyperlink ref="C6" r:id="rId2" display="Table 28: Real Rate of Return by Asset Category" xr:uid="{EBE311E3-7BAD-4A62-BC58-A816AC6D6D7A}"/>
    <hyperlink ref="C8" location="'Données sur 50 ans'!A1" display="Taux historiques sur 50 ans" xr:uid="{AFCD9B29-C10A-4D6A-B9A9-9C62DCCBDA4B}"/>
    <hyperlink ref="C7" location="'Sondage Institut FP Canada'!A1" display="FP Canada-Institute Survey" xr:uid="{7F5DDBF5-AAEF-4BE1-8916-75DEE3FA4942}"/>
    <hyperlink ref="C9" location="'Rendement attendu marché'!A1" display="Rendement attentu basé sur le marché" xr:uid="{8E044C50-734A-6D48-9C7E-5DB51A3E23EB}"/>
  </hyperlinks>
  <printOptions horizontalCentered="1"/>
  <pageMargins left="0.70866141732283472" right="0.70866141732283472" top="0.74803149606299213" bottom="0.74803149606299213" header="0.31496062992125984" footer="0.31496062992125984"/>
  <pageSetup scale="61" fitToHeight="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tabColor rgb="FFBDE6EF"/>
    <pageSetUpPr fitToPage="1"/>
  </sheetPr>
  <dimension ref="A1:F14"/>
  <sheetViews>
    <sheetView workbookViewId="0"/>
  </sheetViews>
  <sheetFormatPr defaultColWidth="11.453125" defaultRowHeight="12.5" x14ac:dyDescent="0.25"/>
  <cols>
    <col min="1" max="1" width="1.6328125" customWidth="1"/>
    <col min="2" max="2" width="25.6328125" customWidth="1"/>
    <col min="3" max="3" width="36" customWidth="1"/>
    <col min="4" max="4" width="110" customWidth="1"/>
    <col min="5" max="5" width="34.453125" customWidth="1"/>
    <col min="6" max="6" width="13" customWidth="1"/>
    <col min="7" max="7" width="1.6328125" customWidth="1"/>
  </cols>
  <sheetData>
    <row r="1" spans="1:6" ht="18" x14ac:dyDescent="0.25">
      <c r="B1" s="319" t="s">
        <v>209</v>
      </c>
      <c r="C1" s="319"/>
      <c r="D1" s="319"/>
      <c r="E1" s="319"/>
      <c r="F1" s="319"/>
    </row>
    <row r="4" spans="1:6" ht="28.25" customHeight="1" x14ac:dyDescent="0.25">
      <c r="B4" s="209" t="s">
        <v>23</v>
      </c>
      <c r="C4" s="209" t="s">
        <v>48</v>
      </c>
      <c r="D4" s="209" t="s">
        <v>49</v>
      </c>
      <c r="E4" s="209" t="s">
        <v>50</v>
      </c>
      <c r="F4" s="209" t="s">
        <v>51</v>
      </c>
    </row>
    <row r="5" spans="1:6" ht="66.5" customHeight="1" x14ac:dyDescent="0.3">
      <c r="A5" s="32"/>
      <c r="B5" s="30" t="s">
        <v>52</v>
      </c>
      <c r="C5" s="206" t="s">
        <v>67</v>
      </c>
      <c r="D5" s="56" t="s">
        <v>98</v>
      </c>
      <c r="E5" s="56" t="s">
        <v>99</v>
      </c>
      <c r="F5" s="31">
        <f>'Actions canadiennes'!F5</f>
        <v>6.7000000000000004E-2</v>
      </c>
    </row>
    <row r="6" spans="1:6" ht="68.25" customHeight="1" x14ac:dyDescent="0.3">
      <c r="A6" s="32"/>
      <c r="B6" s="30" t="s">
        <v>56</v>
      </c>
      <c r="C6" s="206" t="s">
        <v>70</v>
      </c>
      <c r="D6" s="49" t="s">
        <v>98</v>
      </c>
      <c r="E6" s="56" t="s">
        <v>87</v>
      </c>
      <c r="F6" s="31">
        <f>(9/30*(3.6)+21/30*(4.2))/100+Inflation!F6</f>
        <v>6.1199999999999991E-2</v>
      </c>
    </row>
    <row r="7" spans="1:6" ht="82.5" customHeight="1" x14ac:dyDescent="0.3">
      <c r="A7" s="32"/>
      <c r="B7" s="30" t="s">
        <v>60</v>
      </c>
      <c r="C7" s="206" t="str">
        <f>'Actions canadiennes'!C7</f>
        <v>Sondage annuel mené par l'Institut de planification financière et FP Canada</v>
      </c>
      <c r="D7" s="57" t="s">
        <v>193</v>
      </c>
      <c r="E7" s="56"/>
      <c r="F7" s="31">
        <f>'Sondage Institut FP Canada'!H16</f>
        <v>7.3999999999999996E-2</v>
      </c>
    </row>
    <row r="8" spans="1:6" ht="95" customHeight="1" x14ac:dyDescent="0.3">
      <c r="A8" s="32"/>
      <c r="B8" s="30" t="s">
        <v>241</v>
      </c>
      <c r="C8" s="212" t="s">
        <v>89</v>
      </c>
      <c r="D8" s="56" t="s">
        <v>228</v>
      </c>
      <c r="E8" s="56" t="s">
        <v>194</v>
      </c>
      <c r="F8" s="31">
        <f>'Données sur 50 ans'!U76</f>
        <v>8.7190665916567767E-2</v>
      </c>
    </row>
    <row r="9" spans="1:6" ht="95" customHeight="1" x14ac:dyDescent="0.3">
      <c r="A9" s="32"/>
      <c r="B9" s="30" t="s">
        <v>191</v>
      </c>
      <c r="C9" s="212" t="str">
        <f>'Actions canadiennes'!C9</f>
        <v>Rendement attentu basé sur le marché</v>
      </c>
      <c r="D9" s="56" t="s">
        <v>231</v>
      </c>
      <c r="E9" s="56" t="s">
        <v>195</v>
      </c>
      <c r="F9" s="31">
        <f>(1+'Rendement attendu marché'!G11)*(1+'Résumé des taux'!J5)-1</f>
        <v>8.0626399999999876E-2</v>
      </c>
    </row>
    <row r="10" spans="1:6" ht="55.5" customHeight="1" x14ac:dyDescent="0.3">
      <c r="A10" s="32"/>
      <c r="B10" s="33" t="s">
        <v>24</v>
      </c>
      <c r="C10" s="322" t="s">
        <v>91</v>
      </c>
      <c r="D10" s="322"/>
      <c r="E10" s="322"/>
      <c r="F10" s="36">
        <f>AVERAGE(F5:F9)-0.005</f>
        <v>6.9003413183313517E-2</v>
      </c>
    </row>
    <row r="11" spans="1:6" ht="71.25" customHeight="1" x14ac:dyDescent="0.25">
      <c r="B11" s="324"/>
      <c r="C11" s="324"/>
      <c r="D11" s="324"/>
      <c r="E11" s="324"/>
      <c r="F11" s="324"/>
    </row>
    <row r="13" spans="1:6" ht="14.5" x14ac:dyDescent="0.35">
      <c r="B13" s="4"/>
      <c r="C13" s="4"/>
    </row>
    <row r="14" spans="1:6" ht="14.5" x14ac:dyDescent="0.35">
      <c r="B14" s="4"/>
      <c r="C14" s="4"/>
    </row>
  </sheetData>
  <mergeCells count="3">
    <mergeCell ref="C10:E10"/>
    <mergeCell ref="B1:F1"/>
    <mergeCell ref="B11:F11"/>
  </mergeCells>
  <hyperlinks>
    <hyperlink ref="C5" r:id="rId1" location="tbl69" display="https://www.osfi-bsif.gc.ca/fra/oca-bac/ar-ra/cpp-rpc/Pages/cpp31.aspx - tbl69" xr:uid="{0E37A73D-6568-457F-A147-568ADEE60027}"/>
    <hyperlink ref="C6" r:id="rId2" display="Tableau 28 Taux de rendement réel selon la catégorie d’actif" xr:uid="{B9C1B28E-CD04-4DA4-A065-E1B4267C408C}"/>
    <hyperlink ref="C8" location="'Données sur 50 ans'!A1" display="Taux historiques sur 50 ans" xr:uid="{19BC44F3-9AEF-459C-B26B-8FA46C98C7D3}"/>
    <hyperlink ref="C7" location="'Sondage Institut FP Canada'!A1" display="FP Canada-Institute Survey" xr:uid="{D61A687C-F947-4FEE-852C-050E4FFCB1D6}"/>
    <hyperlink ref="C9" location="'Rendement attendu marché'!A1" display="'Rendement attendu marché'!A1" xr:uid="{2EA7C344-49B2-384E-80AE-586129598859}"/>
  </hyperlinks>
  <printOptions horizontalCentered="1"/>
  <pageMargins left="0.70866141732283472" right="0.70866141732283472" top="0.74803149606299213" bottom="0.74803149606299213" header="0.31496062992125984" footer="0.31496062992125984"/>
  <pageSetup scale="64"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tabColor rgb="FFBDE6EF"/>
    <pageSetUpPr fitToPage="1"/>
  </sheetPr>
  <dimension ref="B1:F14"/>
  <sheetViews>
    <sheetView topLeftCell="A4" zoomScale="115" zoomScaleNormal="115" workbookViewId="0">
      <selection activeCell="C5" sqref="C5"/>
    </sheetView>
  </sheetViews>
  <sheetFormatPr defaultColWidth="11.453125" defaultRowHeight="12.5" x14ac:dyDescent="0.25"/>
  <cols>
    <col min="1" max="1" width="1.6328125" customWidth="1"/>
    <col min="2" max="2" width="25.6328125" customWidth="1"/>
    <col min="3" max="3" width="34.1796875" customWidth="1"/>
    <col min="4" max="4" width="98.36328125" customWidth="1"/>
    <col min="5" max="5" width="24.6328125" customWidth="1"/>
    <col min="6" max="6" width="8.6328125" customWidth="1"/>
    <col min="7" max="7" width="1.6328125" customWidth="1"/>
  </cols>
  <sheetData>
    <row r="1" spans="2:6" ht="18" x14ac:dyDescent="0.25">
      <c r="B1" s="319" t="s">
        <v>229</v>
      </c>
      <c r="C1" s="319"/>
      <c r="D1" s="319"/>
      <c r="E1" s="319"/>
      <c r="F1" s="319"/>
    </row>
    <row r="4" spans="2:6" ht="28.25" customHeight="1" x14ac:dyDescent="0.25">
      <c r="B4" s="213" t="s">
        <v>23</v>
      </c>
      <c r="C4" s="213" t="s">
        <v>100</v>
      </c>
      <c r="D4" s="213" t="s">
        <v>49</v>
      </c>
      <c r="E4" s="213" t="s">
        <v>50</v>
      </c>
      <c r="F4" s="213" t="s">
        <v>51</v>
      </c>
    </row>
    <row r="5" spans="2:6" ht="79.25" customHeight="1" x14ac:dyDescent="0.25">
      <c r="B5" s="30" t="s">
        <v>52</v>
      </c>
      <c r="C5" s="212" t="s">
        <v>67</v>
      </c>
      <c r="D5" s="50" t="s">
        <v>101</v>
      </c>
      <c r="E5" s="52" t="s">
        <v>102</v>
      </c>
      <c r="F5" s="31">
        <f>'Actions internationales'!F5+0.009</f>
        <v>7.5999999999999998E-2</v>
      </c>
    </row>
    <row r="6" spans="2:6" ht="66.5" customHeight="1" x14ac:dyDescent="0.25">
      <c r="B6" s="30" t="s">
        <v>56</v>
      </c>
      <c r="C6" s="212" t="s">
        <v>70</v>
      </c>
      <c r="D6" s="50" t="s">
        <v>101</v>
      </c>
      <c r="E6" s="182" t="s">
        <v>103</v>
      </c>
      <c r="F6" s="31">
        <f>(9/30*(3.6)+21/30*(4.2))/100+Inflation!F6+0.009</f>
        <v>7.0199999999999985E-2</v>
      </c>
    </row>
    <row r="7" spans="2:6" ht="66.5" customHeight="1" x14ac:dyDescent="0.25">
      <c r="B7" s="30" t="s">
        <v>60</v>
      </c>
      <c r="C7" s="212" t="str">
        <f>'Actions canadiennes'!C7</f>
        <v>Sondage annuel mené par l'Institut de planification financière et FP Canada</v>
      </c>
      <c r="D7" s="53" t="s">
        <v>61</v>
      </c>
      <c r="E7" s="114" t="s">
        <v>62</v>
      </c>
      <c r="F7" s="78">
        <f>'Sondage Institut FP Canada'!I16</f>
        <v>8.3299999999999999E-2</v>
      </c>
    </row>
    <row r="8" spans="2:6" ht="115.5" customHeight="1" x14ac:dyDescent="0.25">
      <c r="B8" s="30" t="s">
        <v>104</v>
      </c>
      <c r="C8" s="212" t="s">
        <v>89</v>
      </c>
      <c r="D8" s="58" t="s">
        <v>105</v>
      </c>
      <c r="E8" s="59" t="s">
        <v>204</v>
      </c>
      <c r="F8" s="41">
        <f>'Données sur 50 ans'!Y76</f>
        <v>9.1637089325459664E-2</v>
      </c>
    </row>
    <row r="9" spans="2:6" ht="115.5" customHeight="1" x14ac:dyDescent="0.25">
      <c r="B9" s="30" t="s">
        <v>191</v>
      </c>
      <c r="C9" s="212" t="str">
        <f>'Actions canadiennes'!C9</f>
        <v>Rendement attentu basé sur le marché</v>
      </c>
      <c r="D9" s="53" t="s">
        <v>230</v>
      </c>
      <c r="E9" s="59" t="s">
        <v>196</v>
      </c>
      <c r="F9" s="41">
        <f>(1+'Rendement attendu marché'!H11)*(1+'Résumé des taux'!J5)-1</f>
        <v>0.1061513999999999</v>
      </c>
    </row>
    <row r="10" spans="2:6" ht="48" customHeight="1" x14ac:dyDescent="0.25">
      <c r="B10" s="33" t="s">
        <v>24</v>
      </c>
      <c r="C10" s="325" t="s">
        <v>91</v>
      </c>
      <c r="D10" s="326"/>
      <c r="E10" s="327"/>
      <c r="F10" s="36">
        <f>AVERAGE(F5:F9)-0.005</f>
        <v>8.0457697865091909E-2</v>
      </c>
    </row>
    <row r="11" spans="2:6" ht="54.75" customHeight="1" x14ac:dyDescent="0.3">
      <c r="B11" s="328" t="s">
        <v>233</v>
      </c>
      <c r="C11" s="328"/>
      <c r="D11" s="328"/>
      <c r="E11" s="328"/>
      <c r="F11" s="328"/>
    </row>
    <row r="12" spans="2:6" ht="43.75" customHeight="1" x14ac:dyDescent="0.25">
      <c r="B12" s="323" t="s">
        <v>243</v>
      </c>
      <c r="C12" s="323"/>
      <c r="D12" s="323"/>
      <c r="E12" s="323"/>
      <c r="F12" s="323"/>
    </row>
    <row r="14" spans="2:6" ht="14.5" x14ac:dyDescent="0.35">
      <c r="B14" s="4"/>
      <c r="C14" s="4"/>
    </row>
  </sheetData>
  <mergeCells count="4">
    <mergeCell ref="C10:E10"/>
    <mergeCell ref="B1:F1"/>
    <mergeCell ref="B12:F12"/>
    <mergeCell ref="B11:F11"/>
  </mergeCells>
  <hyperlinks>
    <hyperlink ref="C5" r:id="rId1" location="tbl69" xr:uid="{62A96BED-8F0B-4418-99DF-C771007F134A}"/>
    <hyperlink ref="C6" r:id="rId2" display="Tableau 28 Taux de rendement réel selon la catégorie d’actif" xr:uid="{6BFB73B8-021A-A14E-92BC-9CFB890D82BE}"/>
    <hyperlink ref="C8" location="'Données sur 50 ans'!A1" display="'Données sur 50 ans'!A1" xr:uid="{00000000-0004-0000-0A00-000003000000}"/>
    <hyperlink ref="C7" location="'Sondage Institut FP Canada'!A1" display="'Sondage Institut FP Canada'!A1" xr:uid="{00000000-0004-0000-0A00-000002000000}"/>
    <hyperlink ref="C9" location="'Rendement attendu marché'!A1" display="'Rendement attendu marché'!A1" xr:uid="{2480B4FC-CC11-0244-A63B-B7B12F986AF3}"/>
  </hyperlinks>
  <pageMargins left="0.7" right="0.7" top="0.75" bottom="0.75" header="0.3" footer="0.3"/>
  <pageSetup scale="64" fitToHeight="0"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3">
    <tabColor rgb="FFF75B1F"/>
  </sheetPr>
  <dimension ref="B3:E31"/>
  <sheetViews>
    <sheetView workbookViewId="0"/>
  </sheetViews>
  <sheetFormatPr defaultColWidth="8.6328125" defaultRowHeight="12.5" x14ac:dyDescent="0.25"/>
  <cols>
    <col min="1" max="1" width="4.453125" customWidth="1"/>
    <col min="2" max="2" width="53" customWidth="1"/>
  </cols>
  <sheetData>
    <row r="3" spans="2:5" ht="61.5" customHeight="1" x14ac:dyDescent="0.25">
      <c r="B3" s="34" t="s">
        <v>0</v>
      </c>
    </row>
    <row r="4" spans="2:5" ht="61.5" customHeight="1" x14ac:dyDescent="0.25">
      <c r="B4" s="34"/>
    </row>
    <row r="7" spans="2:5" ht="135" customHeight="1" x14ac:dyDescent="0.25">
      <c r="B7" s="273" t="s">
        <v>21</v>
      </c>
      <c r="C7" s="273"/>
      <c r="D7" s="273"/>
      <c r="E7" s="273"/>
    </row>
    <row r="8" spans="2:5" ht="14.5" x14ac:dyDescent="0.25">
      <c r="B8" s="71"/>
      <c r="C8" s="194"/>
      <c r="D8" s="194"/>
      <c r="E8" s="195"/>
    </row>
    <row r="9" spans="2:5" ht="14.5" x14ac:dyDescent="0.25">
      <c r="B9" s="71"/>
      <c r="C9" s="194"/>
      <c r="D9" s="194"/>
      <c r="E9" s="195"/>
    </row>
    <row r="10" spans="2:5" ht="14.5" x14ac:dyDescent="0.25">
      <c r="B10" s="71"/>
      <c r="C10" s="194"/>
      <c r="D10" s="194"/>
      <c r="E10" s="195"/>
    </row>
    <row r="11" spans="2:5" ht="14.5" x14ac:dyDescent="0.25">
      <c r="B11" s="71"/>
      <c r="C11" s="194"/>
      <c r="D11" s="194"/>
      <c r="E11" s="195"/>
    </row>
    <row r="12" spans="2:5" ht="22.5" x14ac:dyDescent="0.25">
      <c r="B12" s="72"/>
      <c r="C12" s="194"/>
      <c r="D12" s="194"/>
      <c r="E12" s="195"/>
    </row>
    <row r="13" spans="2:5" ht="23.25" customHeight="1" x14ac:dyDescent="0.25">
      <c r="B13" s="274" t="s">
        <v>2</v>
      </c>
      <c r="C13" s="274"/>
      <c r="D13" s="274"/>
      <c r="E13" s="274"/>
    </row>
    <row r="14" spans="2:5" ht="25.5" customHeight="1" x14ac:dyDescent="0.25">
      <c r="B14" s="274" t="s">
        <v>3</v>
      </c>
      <c r="C14" s="274"/>
      <c r="D14" s="274"/>
      <c r="E14" s="274"/>
    </row>
    <row r="15" spans="2:5" x14ac:dyDescent="0.25">
      <c r="B15" s="196"/>
      <c r="C15" s="194"/>
      <c r="D15" s="194"/>
      <c r="E15" s="195"/>
    </row>
    <row r="16" spans="2:5" x14ac:dyDescent="0.25">
      <c r="B16" s="196"/>
      <c r="C16" s="194"/>
      <c r="D16" s="194"/>
      <c r="E16" s="195"/>
    </row>
    <row r="17" spans="2:5" x14ac:dyDescent="0.25">
      <c r="B17" s="196"/>
      <c r="C17" s="194"/>
      <c r="D17" s="194"/>
      <c r="E17" s="195"/>
    </row>
    <row r="18" spans="2:5" x14ac:dyDescent="0.25">
      <c r="B18" s="196"/>
      <c r="C18" s="194"/>
      <c r="D18" s="194"/>
      <c r="E18" s="195"/>
    </row>
    <row r="19" spans="2:5" x14ac:dyDescent="0.25">
      <c r="B19" s="196"/>
      <c r="C19" s="194"/>
      <c r="D19" s="194"/>
      <c r="E19" s="195"/>
    </row>
    <row r="20" spans="2:5" x14ac:dyDescent="0.25">
      <c r="B20" s="196"/>
      <c r="C20" s="194"/>
      <c r="D20" s="194"/>
      <c r="E20" s="195"/>
    </row>
    <row r="21" spans="2:5" ht="17.5" x14ac:dyDescent="0.25">
      <c r="B21" s="73"/>
      <c r="C21" s="194"/>
      <c r="D21" s="194"/>
      <c r="E21" s="195"/>
    </row>
    <row r="22" spans="2:5" ht="20" x14ac:dyDescent="0.25">
      <c r="B22" s="275"/>
      <c r="C22" s="275"/>
      <c r="D22" s="275"/>
      <c r="E22" s="275"/>
    </row>
    <row r="23" spans="2:5" ht="20" x14ac:dyDescent="0.25">
      <c r="B23" s="275"/>
      <c r="C23" s="275"/>
      <c r="D23" s="275"/>
      <c r="E23" s="275"/>
    </row>
    <row r="24" spans="2:5" ht="20" x14ac:dyDescent="0.25">
      <c r="B24" s="275"/>
      <c r="C24" s="275"/>
      <c r="D24" s="275"/>
      <c r="E24" s="275"/>
    </row>
    <row r="25" spans="2:5" ht="20" x14ac:dyDescent="0.25">
      <c r="B25" s="275"/>
      <c r="C25" s="275"/>
      <c r="D25" s="275"/>
      <c r="E25" s="275"/>
    </row>
    <row r="26" spans="2:5" ht="20" x14ac:dyDescent="0.25">
      <c r="B26" s="275"/>
      <c r="C26" s="275"/>
      <c r="D26" s="275"/>
      <c r="E26" s="275"/>
    </row>
    <row r="27" spans="2:5" ht="13" x14ac:dyDescent="0.25">
      <c r="B27" s="74"/>
      <c r="C27" s="194"/>
      <c r="D27" s="194"/>
      <c r="E27" s="195"/>
    </row>
    <row r="28" spans="2:5" ht="13" x14ac:dyDescent="0.25">
      <c r="B28" s="74"/>
      <c r="C28" s="194"/>
      <c r="D28" s="194"/>
      <c r="E28" s="195"/>
    </row>
    <row r="29" spans="2:5" ht="15" x14ac:dyDescent="0.25">
      <c r="B29" s="75"/>
      <c r="C29" s="194"/>
      <c r="D29" s="194"/>
      <c r="E29" s="195"/>
    </row>
    <row r="30" spans="2:5" ht="13" x14ac:dyDescent="0.25">
      <c r="B30" s="272" t="s">
        <v>6</v>
      </c>
      <c r="C30" s="272"/>
      <c r="D30" s="272"/>
      <c r="E30" s="272"/>
    </row>
    <row r="31" spans="2:5" ht="13" x14ac:dyDescent="0.25">
      <c r="B31" s="272" t="s">
        <v>7</v>
      </c>
      <c r="C31" s="272"/>
      <c r="D31" s="272"/>
      <c r="E31" s="272"/>
    </row>
  </sheetData>
  <mergeCells count="10">
    <mergeCell ref="B25:E25"/>
    <mergeCell ref="B26:E26"/>
    <mergeCell ref="B30:E30"/>
    <mergeCell ref="B31:E31"/>
    <mergeCell ref="B7:E7"/>
    <mergeCell ref="B13:E13"/>
    <mergeCell ref="B14:E14"/>
    <mergeCell ref="B22:E22"/>
    <mergeCell ref="B23:E23"/>
    <mergeCell ref="B24:E24"/>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4">
    <tabColor rgb="FFF75B1F"/>
    <pageSetUpPr fitToPage="1"/>
  </sheetPr>
  <dimension ref="A1:U14"/>
  <sheetViews>
    <sheetView workbookViewId="0">
      <selection activeCell="M28" sqref="M28"/>
    </sheetView>
  </sheetViews>
  <sheetFormatPr defaultColWidth="8.6328125" defaultRowHeight="12.5" x14ac:dyDescent="0.25"/>
  <cols>
    <col min="1" max="3" width="8.6328125" style="7"/>
    <col min="4" max="4" width="12.36328125" style="7" customWidth="1"/>
    <col min="5" max="13" width="8.6328125" style="7" customWidth="1"/>
    <col min="14" max="21" width="10.6328125" style="7" customWidth="1"/>
    <col min="22" max="16384" width="8.6328125" style="7"/>
  </cols>
  <sheetData>
    <row r="1" spans="1:21" ht="18" x14ac:dyDescent="0.25">
      <c r="A1" s="278" t="s">
        <v>106</v>
      </c>
      <c r="B1" s="278"/>
      <c r="C1" s="278"/>
      <c r="D1" s="278"/>
      <c r="E1" s="278"/>
      <c r="F1" s="278"/>
      <c r="G1" s="278"/>
      <c r="H1" s="278"/>
      <c r="I1" s="278"/>
      <c r="J1" s="278"/>
      <c r="K1" s="278"/>
      <c r="L1" s="278"/>
      <c r="M1" s="278"/>
      <c r="N1" s="278"/>
      <c r="O1" s="278"/>
      <c r="P1" s="278"/>
      <c r="Q1" s="278"/>
      <c r="R1" s="278"/>
      <c r="S1" s="278"/>
      <c r="T1" s="278"/>
      <c r="U1" s="278"/>
    </row>
    <row r="2" spans="1:21" ht="18" x14ac:dyDescent="0.25">
      <c r="A2" s="44"/>
      <c r="B2" s="44"/>
      <c r="C2" s="44"/>
      <c r="D2" s="44"/>
      <c r="E2" s="44"/>
      <c r="F2" s="44"/>
      <c r="G2" s="44"/>
      <c r="H2" s="44"/>
      <c r="I2" s="44"/>
      <c r="J2" s="44"/>
      <c r="K2" s="44"/>
      <c r="L2" s="44"/>
      <c r="M2" s="44"/>
      <c r="N2" s="44"/>
      <c r="O2" s="44"/>
      <c r="P2" s="44"/>
      <c r="Q2" s="44"/>
      <c r="R2" s="44"/>
      <c r="S2" s="44"/>
      <c r="T2" s="44"/>
      <c r="U2" s="44"/>
    </row>
    <row r="3" spans="1:21" x14ac:dyDescent="0.25">
      <c r="N3" s="6"/>
      <c r="O3" s="6"/>
      <c r="P3" s="6"/>
      <c r="Q3" s="6"/>
      <c r="R3" s="6"/>
      <c r="S3" s="6"/>
    </row>
    <row r="4" spans="1:21" ht="15" customHeight="1" x14ac:dyDescent="0.3">
      <c r="A4" s="45"/>
      <c r="B4" s="45"/>
      <c r="C4" s="45"/>
      <c r="D4" s="45"/>
      <c r="E4" s="205">
        <v>2025</v>
      </c>
      <c r="F4" s="205">
        <v>2024</v>
      </c>
      <c r="G4" s="205">
        <v>2023</v>
      </c>
      <c r="H4" s="205">
        <v>2022</v>
      </c>
      <c r="I4" s="205">
        <v>2021</v>
      </c>
      <c r="J4" s="205">
        <v>2020</v>
      </c>
      <c r="K4" s="205">
        <v>2019</v>
      </c>
      <c r="L4" s="205">
        <v>2018</v>
      </c>
      <c r="M4" s="205">
        <v>2017</v>
      </c>
      <c r="N4" s="205">
        <v>2016</v>
      </c>
      <c r="O4" s="205">
        <v>2015</v>
      </c>
      <c r="P4" s="205">
        <v>2014</v>
      </c>
      <c r="Q4" s="205">
        <v>2013</v>
      </c>
      <c r="R4" s="205">
        <v>2012</v>
      </c>
      <c r="S4" s="205">
        <v>2011</v>
      </c>
      <c r="T4" s="205">
        <v>2010</v>
      </c>
      <c r="U4" s="205">
        <v>2009</v>
      </c>
    </row>
    <row r="5" spans="1:21" ht="20.25" customHeight="1" x14ac:dyDescent="0.25">
      <c r="A5" s="338" t="s">
        <v>31</v>
      </c>
      <c r="B5" s="338"/>
      <c r="C5" s="338"/>
      <c r="D5" s="338"/>
      <c r="E5" s="101">
        <f>'Résumé des taux'!J5</f>
        <v>2.0999999999999998E-2</v>
      </c>
      <c r="F5" s="101">
        <v>2.0999999999999998E-2</v>
      </c>
      <c r="G5" s="101">
        <v>2.0999999999999998E-2</v>
      </c>
      <c r="H5" s="101">
        <v>2.0999999999999998E-2</v>
      </c>
      <c r="I5" s="101">
        <v>0.02</v>
      </c>
      <c r="J5" s="101">
        <v>0.02</v>
      </c>
      <c r="K5" s="101">
        <v>2.1000000000000001E-2</v>
      </c>
      <c r="L5" s="101">
        <v>0.02</v>
      </c>
      <c r="M5" s="46">
        <v>0.02</v>
      </c>
      <c r="N5" s="46">
        <v>2.1000000000000001E-2</v>
      </c>
      <c r="O5" s="46">
        <v>0.02</v>
      </c>
      <c r="P5" s="46">
        <v>0.02</v>
      </c>
      <c r="Q5" s="46">
        <v>2.2499999999999999E-2</v>
      </c>
      <c r="R5" s="46">
        <v>2.2499999999999999E-2</v>
      </c>
      <c r="S5" s="46">
        <v>2.2499999999999999E-2</v>
      </c>
      <c r="T5" s="47">
        <v>2.2499999999999999E-2</v>
      </c>
      <c r="U5" s="47">
        <v>2.2499999999999999E-2</v>
      </c>
    </row>
    <row r="6" spans="1:21" ht="20.25" customHeight="1" x14ac:dyDescent="0.25">
      <c r="A6" s="338" t="s">
        <v>107</v>
      </c>
      <c r="B6" s="338"/>
      <c r="C6" s="338"/>
      <c r="D6" s="338"/>
      <c r="E6" s="101">
        <f>'Résumé des taux'!J9</f>
        <v>2.4E-2</v>
      </c>
      <c r="F6" s="101">
        <v>2.4E-2</v>
      </c>
      <c r="G6" s="101">
        <v>2.3E-2</v>
      </c>
      <c r="H6" s="101">
        <v>2.3E-2</v>
      </c>
      <c r="I6" s="101">
        <v>2.3E-2</v>
      </c>
      <c r="J6" s="101">
        <v>2.4E-2</v>
      </c>
      <c r="K6" s="101">
        <v>0.03</v>
      </c>
      <c r="L6" s="101">
        <v>2.8999999999999998E-2</v>
      </c>
      <c r="M6" s="46">
        <v>2.9000000000000001E-2</v>
      </c>
      <c r="N6" s="46">
        <v>0.03</v>
      </c>
      <c r="O6" s="46">
        <v>2.9000000000000001E-2</v>
      </c>
      <c r="P6" s="46">
        <v>0.03</v>
      </c>
      <c r="Q6" s="46">
        <v>3.2500000000000001E-2</v>
      </c>
      <c r="R6" s="46">
        <v>3.2500000000000001E-2</v>
      </c>
      <c r="S6" s="46">
        <v>3.5000000000000003E-2</v>
      </c>
      <c r="T6" s="47">
        <v>3.7499999999999999E-2</v>
      </c>
      <c r="U6" s="47">
        <v>3.7499999999999999E-2</v>
      </c>
    </row>
    <row r="7" spans="1:21" ht="20.25" customHeight="1" x14ac:dyDescent="0.25">
      <c r="A7" s="338" t="s">
        <v>108</v>
      </c>
      <c r="B7" s="338"/>
      <c r="C7" s="338"/>
      <c r="D7" s="338"/>
      <c r="E7" s="101">
        <f>'Résumé des taux'!J10</f>
        <v>3.4000000000000002E-2</v>
      </c>
      <c r="F7" s="101">
        <v>3.4000000000000002E-2</v>
      </c>
      <c r="G7" s="101">
        <v>3.2000000000000001E-2</v>
      </c>
      <c r="H7" s="101">
        <v>2.8000000000000004E-2</v>
      </c>
      <c r="I7" s="101">
        <v>2.7000000000000003E-2</v>
      </c>
      <c r="J7" s="101">
        <v>2.9000000000000001E-2</v>
      </c>
      <c r="K7" s="101">
        <v>3.9E-2</v>
      </c>
      <c r="L7" s="101">
        <v>3.9E-2</v>
      </c>
      <c r="M7" s="46">
        <v>3.9E-2</v>
      </c>
      <c r="N7" s="46">
        <v>0.04</v>
      </c>
      <c r="O7" s="46">
        <v>3.9E-2</v>
      </c>
      <c r="P7" s="46">
        <v>0.04</v>
      </c>
      <c r="Q7" s="46">
        <v>4.2500000000000003E-2</v>
      </c>
      <c r="R7" s="46">
        <v>4.4999999999999998E-2</v>
      </c>
      <c r="S7" s="46">
        <v>4.7500000000000001E-2</v>
      </c>
      <c r="T7" s="47">
        <v>0.05</v>
      </c>
      <c r="U7" s="47">
        <v>4.7500000000000001E-2</v>
      </c>
    </row>
    <row r="8" spans="1:21" ht="20.25" customHeight="1" x14ac:dyDescent="0.25">
      <c r="A8" s="338" t="s">
        <v>38</v>
      </c>
      <c r="B8" s="338"/>
      <c r="C8" s="338"/>
      <c r="D8" s="338"/>
      <c r="E8" s="101">
        <f>'Résumé des taux'!J11</f>
        <v>6.6000000000000003E-2</v>
      </c>
      <c r="F8" s="101">
        <v>6.4000000000000001E-2</v>
      </c>
      <c r="G8" s="101">
        <v>6.2E-2</v>
      </c>
      <c r="H8" s="101">
        <v>6.3E-2</v>
      </c>
      <c r="I8" s="101">
        <v>6.2E-2</v>
      </c>
      <c r="J8" s="101">
        <v>6.0999999999999999E-2</v>
      </c>
      <c r="K8" s="101">
        <v>6.0999999999999999E-2</v>
      </c>
      <c r="L8" s="101">
        <v>6.4000000000000001E-2</v>
      </c>
      <c r="M8" s="46">
        <v>6.5000000000000002E-2</v>
      </c>
      <c r="N8" s="46">
        <v>6.4000000000000001E-2</v>
      </c>
      <c r="O8" s="46">
        <v>6.3E-2</v>
      </c>
      <c r="P8" s="46">
        <v>6.5000000000000002E-2</v>
      </c>
      <c r="Q8" s="46">
        <v>7.0000000000000007E-2</v>
      </c>
      <c r="R8" s="46">
        <v>7.0000000000000007E-2</v>
      </c>
      <c r="S8" s="46">
        <v>7.0000000000000007E-2</v>
      </c>
      <c r="T8" s="47">
        <v>7.2499999999999995E-2</v>
      </c>
      <c r="U8" s="47">
        <v>7.2499999999999995E-2</v>
      </c>
    </row>
    <row r="9" spans="1:21" ht="20.25" customHeight="1" x14ac:dyDescent="0.25">
      <c r="A9" s="255" t="s">
        <v>39</v>
      </c>
      <c r="B9" s="256"/>
      <c r="C9" s="256"/>
      <c r="D9" s="257"/>
      <c r="E9" s="101">
        <f>'Résumé des taux'!J12</f>
        <v>6.6000000000000003E-2</v>
      </c>
      <c r="F9" s="342" t="s">
        <v>197</v>
      </c>
      <c r="G9" s="343"/>
      <c r="H9" s="343"/>
      <c r="I9" s="343"/>
      <c r="J9" s="343"/>
      <c r="K9" s="343"/>
      <c r="L9" s="343"/>
      <c r="M9" s="343"/>
      <c r="N9" s="343"/>
      <c r="O9" s="343"/>
      <c r="P9" s="343"/>
      <c r="Q9" s="343"/>
      <c r="R9" s="343"/>
      <c r="S9" s="343"/>
      <c r="T9" s="343"/>
      <c r="U9" s="344"/>
    </row>
    <row r="10" spans="1:21" ht="20.25" customHeight="1" x14ac:dyDescent="0.25">
      <c r="A10" s="255" t="s">
        <v>207</v>
      </c>
      <c r="B10" s="256"/>
      <c r="C10" s="256"/>
      <c r="D10" s="257"/>
      <c r="E10" s="101">
        <f>'Résumé des taux'!J13</f>
        <v>6.8999999999999992E-2</v>
      </c>
      <c r="F10" s="345"/>
      <c r="G10" s="346"/>
      <c r="H10" s="346"/>
      <c r="I10" s="346"/>
      <c r="J10" s="346"/>
      <c r="K10" s="346"/>
      <c r="L10" s="346"/>
      <c r="M10" s="346"/>
      <c r="N10" s="346"/>
      <c r="O10" s="346"/>
      <c r="P10" s="346"/>
      <c r="Q10" s="346"/>
      <c r="R10" s="346"/>
      <c r="S10" s="346"/>
      <c r="T10" s="346"/>
      <c r="U10" s="347"/>
    </row>
    <row r="11" spans="1:21" ht="20.25" customHeight="1" x14ac:dyDescent="0.25">
      <c r="A11" s="339" t="s">
        <v>109</v>
      </c>
      <c r="B11" s="340"/>
      <c r="C11" s="340"/>
      <c r="D11" s="341"/>
      <c r="E11" s="101"/>
      <c r="F11" s="101">
        <v>6.5000000000000002E-2</v>
      </c>
      <c r="G11" s="101">
        <v>6.5000000000000002E-2</v>
      </c>
      <c r="H11" s="101">
        <v>6.6000000000000003E-2</v>
      </c>
      <c r="I11" s="101">
        <v>6.6000000000000003E-2</v>
      </c>
      <c r="J11" s="101">
        <v>6.4000000000000001E-2</v>
      </c>
      <c r="K11" s="101">
        <v>6.4000000000000001E-2</v>
      </c>
      <c r="L11" s="101">
        <v>6.7000000000000004E-2</v>
      </c>
      <c r="M11" s="48">
        <v>6.7000000000000004E-2</v>
      </c>
      <c r="N11" s="48">
        <v>6.8000000000000005E-2</v>
      </c>
      <c r="O11" s="332" t="s">
        <v>110</v>
      </c>
      <c r="P11" s="333"/>
      <c r="Q11" s="333"/>
      <c r="R11" s="333"/>
      <c r="S11" s="333"/>
      <c r="T11" s="333"/>
      <c r="U11" s="334"/>
    </row>
    <row r="12" spans="1:21" ht="20.25" customHeight="1" x14ac:dyDescent="0.25">
      <c r="A12" s="338" t="s">
        <v>40</v>
      </c>
      <c r="B12" s="338"/>
      <c r="C12" s="338"/>
      <c r="D12" s="338"/>
      <c r="E12" s="101">
        <f>'Résumé des taux'!J14</f>
        <v>0.08</v>
      </c>
      <c r="F12" s="101">
        <v>8.299999999999999E-2</v>
      </c>
      <c r="G12" s="101">
        <v>7.3999999999999996E-2</v>
      </c>
      <c r="H12" s="101">
        <v>7.6999999999999999E-2</v>
      </c>
      <c r="I12" s="101">
        <v>7.8E-2</v>
      </c>
      <c r="J12" s="101">
        <v>7.0999999999999994E-2</v>
      </c>
      <c r="K12" s="101">
        <v>7.1999999999999995E-2</v>
      </c>
      <c r="L12" s="101">
        <v>7.3999999999999996E-2</v>
      </c>
      <c r="M12" s="48">
        <v>7.4999999999999997E-2</v>
      </c>
      <c r="N12" s="48">
        <v>7.6999999999999999E-2</v>
      </c>
      <c r="O12" s="335"/>
      <c r="P12" s="336"/>
      <c r="Q12" s="336"/>
      <c r="R12" s="336"/>
      <c r="S12" s="336"/>
      <c r="T12" s="336"/>
      <c r="U12" s="337"/>
    </row>
    <row r="13" spans="1:21" ht="20.25" customHeight="1" x14ac:dyDescent="0.25">
      <c r="A13" s="338" t="s">
        <v>41</v>
      </c>
      <c r="B13" s="338"/>
      <c r="C13" s="338"/>
      <c r="D13" s="338"/>
      <c r="E13" s="101">
        <f>'Résumé des taux'!J15</f>
        <v>4.3999999999999997E-2</v>
      </c>
      <c r="F13" s="101">
        <v>4.3999999999999997E-2</v>
      </c>
      <c r="G13" s="101">
        <v>4.2999999999999997E-2</v>
      </c>
      <c r="H13" s="101">
        <v>4.2999999999999997E-2</v>
      </c>
      <c r="I13" s="101">
        <v>4.2999999999999997E-2</v>
      </c>
      <c r="J13" s="101">
        <v>4.3999999999999997E-2</v>
      </c>
      <c r="K13" s="101">
        <v>0.05</v>
      </c>
      <c r="L13" s="101">
        <v>4.9000000000000002E-2</v>
      </c>
      <c r="M13" s="46">
        <v>4.9000000000000002E-2</v>
      </c>
      <c r="N13" s="46">
        <v>0.05</v>
      </c>
      <c r="O13" s="46">
        <v>4.9000000000000002E-2</v>
      </c>
      <c r="P13" s="46">
        <v>0.05</v>
      </c>
      <c r="Q13" s="46">
        <v>5.2499999999999998E-2</v>
      </c>
      <c r="R13" s="46">
        <v>5.2499999999999998E-2</v>
      </c>
      <c r="S13" s="46">
        <v>5.5E-2</v>
      </c>
      <c r="T13" s="46">
        <v>5.7500000000000002E-2</v>
      </c>
      <c r="U13" s="46">
        <v>5.7500000000000002E-2</v>
      </c>
    </row>
    <row r="14" spans="1:21" ht="20.25" customHeight="1" x14ac:dyDescent="0.3">
      <c r="A14" s="338" t="s">
        <v>111</v>
      </c>
      <c r="B14" s="338"/>
      <c r="C14" s="338"/>
      <c r="D14" s="338"/>
      <c r="E14" s="101">
        <f>E5+1%</f>
        <v>3.1E-2</v>
      </c>
      <c r="F14" s="101">
        <v>3.1E-2</v>
      </c>
      <c r="G14" s="101">
        <v>3.1E-2</v>
      </c>
      <c r="H14" s="101">
        <v>3.1E-2</v>
      </c>
      <c r="I14" s="101">
        <v>0.03</v>
      </c>
      <c r="J14" s="101">
        <v>0.03</v>
      </c>
      <c r="K14" s="101">
        <v>3.1E-2</v>
      </c>
      <c r="L14" s="101">
        <v>0.03</v>
      </c>
      <c r="M14" s="46">
        <v>0.03</v>
      </c>
      <c r="N14" s="46">
        <v>3.1E-2</v>
      </c>
      <c r="O14" s="46">
        <v>0.03</v>
      </c>
      <c r="P14" s="329" t="s">
        <v>112</v>
      </c>
      <c r="Q14" s="330"/>
      <c r="R14" s="330"/>
      <c r="S14" s="330"/>
      <c r="T14" s="330"/>
      <c r="U14" s="331"/>
    </row>
  </sheetData>
  <mergeCells count="12">
    <mergeCell ref="A1:U1"/>
    <mergeCell ref="P14:U14"/>
    <mergeCell ref="O11:U12"/>
    <mergeCell ref="A13:D13"/>
    <mergeCell ref="A14:D14"/>
    <mergeCell ref="A11:D11"/>
    <mergeCell ref="A12:D12"/>
    <mergeCell ref="A7:D7"/>
    <mergeCell ref="A8:D8"/>
    <mergeCell ref="A5:D5"/>
    <mergeCell ref="A6:D6"/>
    <mergeCell ref="F9:U10"/>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6">
    <tabColor rgb="FFF75B1F"/>
    <pageSetUpPr fitToPage="1"/>
  </sheetPr>
  <dimension ref="B1:AG41"/>
  <sheetViews>
    <sheetView workbookViewId="0"/>
  </sheetViews>
  <sheetFormatPr defaultColWidth="11.453125" defaultRowHeight="12.5" x14ac:dyDescent="0.25"/>
  <cols>
    <col min="1" max="1" width="3" style="100" customWidth="1"/>
    <col min="2" max="2" width="11.453125" style="100"/>
    <col min="3" max="9" width="25.36328125" style="100" customWidth="1"/>
    <col min="10" max="16384" width="11.453125" style="100"/>
  </cols>
  <sheetData>
    <row r="1" spans="2:33" ht="18" x14ac:dyDescent="0.4">
      <c r="B1" s="348" t="s">
        <v>234</v>
      </c>
      <c r="C1" s="348"/>
      <c r="D1" s="348"/>
      <c r="E1" s="348"/>
      <c r="F1" s="348"/>
      <c r="G1" s="348"/>
      <c r="H1" s="348"/>
      <c r="I1" s="348"/>
      <c r="J1" s="348"/>
      <c r="K1" s="348"/>
    </row>
    <row r="3" spans="2:33" ht="13.25" customHeight="1" x14ac:dyDescent="0.25">
      <c r="C3" s="290" t="s">
        <v>113</v>
      </c>
      <c r="D3" s="290"/>
      <c r="E3" s="290"/>
      <c r="F3" s="290"/>
      <c r="G3" s="290"/>
      <c r="H3" s="290"/>
      <c r="I3" s="290"/>
    </row>
    <row r="4" spans="2:33" ht="12.75" customHeight="1" x14ac:dyDescent="0.25">
      <c r="C4" s="290"/>
      <c r="D4" s="290"/>
      <c r="E4" s="290"/>
      <c r="F4" s="290"/>
      <c r="G4" s="290"/>
      <c r="H4" s="290"/>
      <c r="I4" s="290"/>
      <c r="J4" s="197"/>
      <c r="K4" s="197"/>
      <c r="L4" s="197"/>
      <c r="M4" s="197"/>
      <c r="N4" s="197"/>
      <c r="O4" s="197"/>
      <c r="P4" s="197"/>
      <c r="Q4" s="197"/>
      <c r="R4" s="197"/>
      <c r="S4" s="197"/>
      <c r="T4" s="197"/>
      <c r="U4" s="197"/>
      <c r="V4" s="197"/>
      <c r="W4" s="197"/>
      <c r="X4" s="197"/>
      <c r="Y4" s="197"/>
      <c r="Z4" s="197"/>
      <c r="AA4" s="197"/>
      <c r="AB4" s="197"/>
      <c r="AC4" s="197"/>
      <c r="AD4" s="197"/>
      <c r="AE4" s="197"/>
      <c r="AF4" s="197"/>
      <c r="AG4" s="197"/>
    </row>
    <row r="9" spans="2:33" ht="45" customHeight="1" x14ac:dyDescent="0.25">
      <c r="C9" s="215" t="s">
        <v>114</v>
      </c>
      <c r="D9" s="215" t="s">
        <v>115</v>
      </c>
      <c r="E9" s="215" t="s">
        <v>116</v>
      </c>
      <c r="F9" s="215" t="s">
        <v>117</v>
      </c>
      <c r="G9" s="215" t="s">
        <v>118</v>
      </c>
      <c r="H9" s="215" t="s">
        <v>119</v>
      </c>
      <c r="I9" s="215" t="s">
        <v>236</v>
      </c>
    </row>
    <row r="10" spans="2:33" ht="30" customHeight="1" x14ac:dyDescent="0.25">
      <c r="B10" s="111">
        <v>2018</v>
      </c>
      <c r="C10" s="112">
        <v>2.0899999999999998E-2</v>
      </c>
      <c r="D10" s="112">
        <v>2.3099999999999999E-2</v>
      </c>
      <c r="E10" s="112">
        <v>3.3599999999999998E-2</v>
      </c>
      <c r="F10" s="112">
        <v>6.25E-2</v>
      </c>
      <c r="G10" s="112">
        <v>6.13E-2</v>
      </c>
      <c r="H10" s="112">
        <v>6.1899999999999997E-2</v>
      </c>
      <c r="I10" s="112">
        <v>7.9100000000000004E-2</v>
      </c>
    </row>
    <row r="11" spans="2:33" ht="30" customHeight="1" x14ac:dyDescent="0.25">
      <c r="B11" s="133">
        <v>2019</v>
      </c>
      <c r="C11" s="134">
        <v>2.1100000000000001E-2</v>
      </c>
      <c r="D11" s="134">
        <v>2.12E-2</v>
      </c>
      <c r="E11" s="134">
        <v>3.15E-2</v>
      </c>
      <c r="F11" s="134">
        <v>6.0499999999999998E-2</v>
      </c>
      <c r="G11" s="134">
        <v>6.1499999999999999E-2</v>
      </c>
      <c r="H11" s="134">
        <v>6.3399999999999998E-2</v>
      </c>
      <c r="I11" s="134">
        <v>8.0199999999999994E-2</v>
      </c>
    </row>
    <row r="12" spans="2:33" ht="30" customHeight="1" x14ac:dyDescent="0.25">
      <c r="B12" s="133" t="s">
        <v>120</v>
      </c>
      <c r="C12" s="153">
        <v>2.0220000000000002E-2</v>
      </c>
      <c r="D12" s="153">
        <v>1.686E-2</v>
      </c>
      <c r="E12" s="153">
        <v>2.4500000000000001E-2</v>
      </c>
      <c r="F12" s="153">
        <v>6.4620000000000011E-2</v>
      </c>
      <c r="G12" s="153">
        <v>6.3840000000000008E-2</v>
      </c>
      <c r="H12" s="153">
        <v>6.7819999999999991E-2</v>
      </c>
      <c r="I12" s="153">
        <v>8.5480000000000014E-2</v>
      </c>
    </row>
    <row r="13" spans="2:33" ht="30" customHeight="1" x14ac:dyDescent="0.25">
      <c r="B13" s="133" t="s">
        <v>121</v>
      </c>
      <c r="C13" s="153">
        <v>2.4774999999999998E-2</v>
      </c>
      <c r="D13" s="153">
        <v>1.7875000000000002E-2</v>
      </c>
      <c r="E13" s="153">
        <v>2.5925000000000004E-2</v>
      </c>
      <c r="F13" s="153">
        <v>6.5975000000000006E-2</v>
      </c>
      <c r="G13" s="153">
        <v>6.1874999999999999E-2</v>
      </c>
      <c r="H13" s="153">
        <v>6.8375000000000005E-2</v>
      </c>
      <c r="I13" s="153">
        <v>8.48E-2</v>
      </c>
    </row>
    <row r="14" spans="2:33" ht="30" customHeight="1" x14ac:dyDescent="0.25">
      <c r="B14" s="133">
        <v>2022</v>
      </c>
      <c r="C14" s="153">
        <v>2.3400000000000001E-2</v>
      </c>
      <c r="D14" s="153">
        <v>2.4299999999999999E-2</v>
      </c>
      <c r="E14" s="153">
        <v>3.6299999999999999E-2</v>
      </c>
      <c r="F14" s="153">
        <v>6.8400000000000002E-2</v>
      </c>
      <c r="G14" s="153">
        <v>7.2499999999999995E-2</v>
      </c>
      <c r="H14" s="153">
        <v>7.0000000000000007E-2</v>
      </c>
      <c r="I14" s="153">
        <v>7.8100000000000003E-2</v>
      </c>
    </row>
    <row r="15" spans="2:33" ht="30" customHeight="1" x14ac:dyDescent="0.25">
      <c r="B15" s="133">
        <v>2023</v>
      </c>
      <c r="C15" s="153">
        <v>2.18E-2</v>
      </c>
      <c r="D15" s="153">
        <v>2.8400000000000002E-2</v>
      </c>
      <c r="E15" s="153">
        <v>3.7900000000000003E-2</v>
      </c>
      <c r="F15" s="153">
        <v>7.2099999999999997E-2</v>
      </c>
      <c r="G15" s="153">
        <v>6.7599999999999993E-2</v>
      </c>
      <c r="H15" s="153">
        <v>7.2300000000000003E-2</v>
      </c>
      <c r="I15" s="153">
        <v>8.4500000000000006E-2</v>
      </c>
    </row>
    <row r="16" spans="2:33" ht="30" customHeight="1" x14ac:dyDescent="0.25">
      <c r="B16" s="133">
        <v>2024</v>
      </c>
      <c r="C16" s="153">
        <v>2.2700000000000001E-2</v>
      </c>
      <c r="D16" s="153">
        <v>2.8400000000000002E-2</v>
      </c>
      <c r="E16" s="153">
        <v>3.9399999999999998E-2</v>
      </c>
      <c r="F16" s="153">
        <v>7.3400000000000007E-2</v>
      </c>
      <c r="G16" s="153">
        <v>6.6000000000000003E-2</v>
      </c>
      <c r="H16" s="153">
        <v>7.3999999999999996E-2</v>
      </c>
      <c r="I16" s="153">
        <v>8.3299999999999999E-2</v>
      </c>
    </row>
    <row r="17" spans="2:2" x14ac:dyDescent="0.25">
      <c r="B17" s="100" t="s">
        <v>122</v>
      </c>
    </row>
    <row r="18" spans="2:2" x14ac:dyDescent="0.25">
      <c r="B18" s="100" t="s">
        <v>123</v>
      </c>
    </row>
    <row r="20" spans="2:2" x14ac:dyDescent="0.25">
      <c r="B20" s="100" t="s">
        <v>124</v>
      </c>
    </row>
    <row r="21" spans="2:2" x14ac:dyDescent="0.25">
      <c r="B21" s="100" t="s">
        <v>125</v>
      </c>
    </row>
    <row r="41" spans="2:11" x14ac:dyDescent="0.25">
      <c r="B41" s="349"/>
      <c r="C41" s="349"/>
      <c r="D41" s="349"/>
      <c r="E41" s="349"/>
      <c r="F41" s="349"/>
      <c r="G41" s="349"/>
      <c r="H41" s="349"/>
      <c r="I41" s="349"/>
      <c r="J41" s="349"/>
      <c r="K41" s="349"/>
    </row>
  </sheetData>
  <mergeCells count="3">
    <mergeCell ref="B1:K1"/>
    <mergeCell ref="B41:K41"/>
    <mergeCell ref="C3:I4"/>
  </mergeCells>
  <printOptions horizontalCentered="1"/>
  <pageMargins left="0.70866141732283472" right="0.70866141732283472" top="0.74803149606299213" bottom="0.74803149606299213" header="0.31496062992125984" footer="0.31496062992125984"/>
  <pageSetup scale="8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21C79-6FBB-4A1E-986B-A0B6D5B2F5C1}">
  <sheetPr>
    <tabColor rgb="FFF75B1F"/>
    <pageSetUpPr fitToPage="1"/>
  </sheetPr>
  <dimension ref="A1:K37"/>
  <sheetViews>
    <sheetView zoomScale="130" zoomScaleNormal="130" workbookViewId="0"/>
  </sheetViews>
  <sheetFormatPr defaultColWidth="11.453125" defaultRowHeight="13" x14ac:dyDescent="0.3"/>
  <cols>
    <col min="1" max="1" width="1.6328125" style="230" customWidth="1"/>
    <col min="2" max="2" width="11.453125" style="230"/>
    <col min="3" max="9" width="25.36328125" style="230" customWidth="1"/>
    <col min="10" max="16384" width="11.453125" style="230"/>
  </cols>
  <sheetData>
    <row r="1" spans="1:11" ht="18" x14ac:dyDescent="0.4">
      <c r="A1" s="244"/>
      <c r="B1" s="348" t="s">
        <v>80</v>
      </c>
      <c r="C1" s="348"/>
      <c r="D1" s="348"/>
      <c r="E1" s="348"/>
      <c r="F1" s="348"/>
      <c r="G1" s="348"/>
      <c r="H1" s="348"/>
      <c r="I1" s="348"/>
      <c r="J1" s="348"/>
      <c r="K1" s="348"/>
    </row>
    <row r="4" spans="1:11" ht="18.5" x14ac:dyDescent="0.45">
      <c r="C4" s="245" t="s">
        <v>235</v>
      </c>
    </row>
    <row r="8" spans="1:11" x14ac:dyDescent="0.3">
      <c r="D8" s="246" t="s">
        <v>173</v>
      </c>
    </row>
    <row r="9" spans="1:11" ht="48" customHeight="1" x14ac:dyDescent="0.3">
      <c r="C9" s="269" t="s">
        <v>190</v>
      </c>
      <c r="D9" s="270" t="str">
        <f>'Sondage Institut FP Canada'!E9</f>
        <v>Indice obligataire universel FTSE TMX Canada</v>
      </c>
      <c r="E9" s="271" t="str">
        <f>'Sondage Institut FP Canada'!F9</f>
        <v>Indice composé S&amp;P/TSX</v>
      </c>
      <c r="F9" s="271" t="str">
        <f>'Sondage Institut FP Canada'!G9</f>
        <v>Indice S&amp;P 500</v>
      </c>
      <c r="G9" s="271" t="str">
        <f>'Sondage Institut FP Canada'!H9</f>
        <v>Indice MSCI EAEO</v>
      </c>
      <c r="H9" s="271" t="str">
        <f>'Sondage Institut FP Canada'!I9</f>
        <v>Indice marchés émergents MSCI</v>
      </c>
    </row>
    <row r="10" spans="1:11" ht="36" customHeight="1" x14ac:dyDescent="0.3">
      <c r="B10" s="247">
        <v>2023</v>
      </c>
      <c r="C10" s="248">
        <v>2.1000000000000001E-2</v>
      </c>
      <c r="D10" s="248">
        <v>1.4E-2</v>
      </c>
      <c r="E10" s="248">
        <v>0.05</v>
      </c>
      <c r="F10" s="248">
        <v>2.3E-2</v>
      </c>
      <c r="G10" s="248">
        <v>0.06</v>
      </c>
      <c r="H10" s="248">
        <v>9.4E-2</v>
      </c>
    </row>
    <row r="11" spans="1:11" ht="36" customHeight="1" x14ac:dyDescent="0.3">
      <c r="B11" s="247">
        <v>2024</v>
      </c>
      <c r="C11" s="248">
        <v>2.1000000000000001E-2</v>
      </c>
      <c r="D11" s="248">
        <v>1.44E-2</v>
      </c>
      <c r="E11" s="248">
        <v>4.3900000000000002E-2</v>
      </c>
      <c r="F11" s="248">
        <v>2.5600000000000001E-2</v>
      </c>
      <c r="G11" s="248">
        <v>5.8400000000000001E-2</v>
      </c>
      <c r="H11" s="248">
        <v>8.3400000000000002E-2</v>
      </c>
    </row>
    <row r="12" spans="1:11" ht="36" customHeight="1" x14ac:dyDescent="0.3">
      <c r="B12" s="249"/>
      <c r="C12" s="250"/>
      <c r="D12" s="250"/>
      <c r="E12" s="250"/>
      <c r="F12" s="250"/>
      <c r="G12" s="250"/>
      <c r="H12" s="250"/>
    </row>
    <row r="13" spans="1:11" ht="107.25" customHeight="1" x14ac:dyDescent="0.3">
      <c r="D13" s="251" t="s">
        <v>214</v>
      </c>
      <c r="E13" s="251" t="s">
        <v>226</v>
      </c>
      <c r="F13" s="251" t="s">
        <v>237</v>
      </c>
      <c r="G13" s="251" t="s">
        <v>231</v>
      </c>
      <c r="H13" s="251" t="s">
        <v>230</v>
      </c>
    </row>
    <row r="15" spans="1:11" x14ac:dyDescent="0.3">
      <c r="D15" s="195" t="s">
        <v>238</v>
      </c>
      <c r="E15" s="252"/>
      <c r="F15" s="252"/>
      <c r="G15" s="252"/>
    </row>
    <row r="16" spans="1:11" x14ac:dyDescent="0.3">
      <c r="D16" s="252"/>
      <c r="E16" s="252"/>
      <c r="F16" s="252"/>
      <c r="G16" s="252"/>
    </row>
    <row r="17" spans="3:7" x14ac:dyDescent="0.3">
      <c r="E17" s="252"/>
    </row>
    <row r="18" spans="3:7" x14ac:dyDescent="0.3">
      <c r="D18" s="252"/>
      <c r="E18" s="252"/>
      <c r="F18" s="252"/>
      <c r="G18" s="252"/>
    </row>
    <row r="19" spans="3:7" x14ac:dyDescent="0.3">
      <c r="D19" s="252"/>
      <c r="E19" s="252"/>
      <c r="F19" s="252"/>
      <c r="G19" s="252"/>
    </row>
    <row r="25" spans="3:7" x14ac:dyDescent="0.3">
      <c r="C25" s="230" t="s">
        <v>173</v>
      </c>
    </row>
    <row r="37" spans="2:11" x14ac:dyDescent="0.3">
      <c r="B37" s="350"/>
      <c r="C37" s="350"/>
      <c r="D37" s="350"/>
      <c r="E37" s="350"/>
      <c r="F37" s="350"/>
      <c r="G37" s="350"/>
      <c r="H37" s="350"/>
      <c r="I37" s="350"/>
      <c r="J37" s="350"/>
      <c r="K37" s="350"/>
    </row>
  </sheetData>
  <mergeCells count="2">
    <mergeCell ref="B1:K1"/>
    <mergeCell ref="B37:K37"/>
  </mergeCells>
  <printOptions horizontalCentered="1"/>
  <pageMargins left="0.70866141732283472" right="0.70866141732283472" top="0.74803149606299213" bottom="0.74803149606299213" header="0.31496062992125984" footer="0.31496062992125984"/>
  <pageSetup scale="5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tabColor rgb="FFF75B1F"/>
    <pageSetUpPr fitToPage="1"/>
  </sheetPr>
  <dimension ref="B1:DD124"/>
  <sheetViews>
    <sheetView zoomScale="89" zoomScaleNormal="89" workbookViewId="0"/>
  </sheetViews>
  <sheetFormatPr defaultColWidth="11.453125" defaultRowHeight="12.5" x14ac:dyDescent="0.25"/>
  <cols>
    <col min="1" max="1" width="1.6328125" style="7" customWidth="1"/>
    <col min="2" max="2" width="1.6328125" style="7" hidden="1" customWidth="1"/>
    <col min="3" max="3" width="23.453125" style="6" customWidth="1"/>
    <col min="4" max="4" width="1.6328125" style="7" customWidth="1"/>
    <col min="5" max="5" width="16.36328125" style="6" customWidth="1"/>
    <col min="6" max="6" width="1.6328125" style="6" customWidth="1"/>
    <col min="7" max="7" width="16.36328125" style="6" customWidth="1"/>
    <col min="8" max="8" width="1.6328125" style="6" customWidth="1"/>
    <col min="9" max="9" width="16.36328125" style="6" customWidth="1"/>
    <col min="10" max="10" width="1.6328125" style="6" customWidth="1"/>
    <col min="11" max="11" width="16.36328125" style="6" customWidth="1"/>
    <col min="12" max="12" width="1.6328125" style="6" customWidth="1"/>
    <col min="13" max="13" width="16.36328125" style="6" customWidth="1"/>
    <col min="14" max="14" width="1.6328125" style="6" customWidth="1"/>
    <col min="15" max="15" width="16.36328125" style="6" customWidth="1"/>
    <col min="16" max="16" width="1.6328125" style="88" customWidth="1"/>
    <col min="17" max="17" width="16.36328125" style="88" customWidth="1"/>
    <col min="18" max="18" width="1.6328125" style="88" customWidth="1"/>
    <col min="19" max="19" width="16.36328125" style="88" customWidth="1"/>
    <col min="20" max="20" width="1.6328125" style="88" customWidth="1"/>
    <col min="21" max="21" width="16.36328125" style="87" customWidth="1"/>
    <col min="22" max="22" width="1.6328125" style="88" customWidth="1"/>
    <col min="23" max="23" width="16.36328125" style="88" customWidth="1"/>
    <col min="24" max="24" width="1.6328125" style="88" customWidth="1"/>
    <col min="25" max="25" width="16.36328125" style="88" customWidth="1"/>
    <col min="26" max="26" width="2.1796875" style="88" customWidth="1"/>
    <col min="27" max="27" width="16.36328125" style="88" customWidth="1"/>
    <col min="28" max="28" width="1.6328125" style="88" customWidth="1"/>
    <col min="29" max="29" width="16.36328125" style="6" customWidth="1"/>
    <col min="30" max="30" width="1.6328125" style="7" customWidth="1"/>
    <col min="31" max="31" width="16.36328125" style="7" customWidth="1"/>
    <col min="32" max="32" width="1.6328125" style="7" customWidth="1"/>
    <col min="33" max="33" width="16.36328125" style="7" customWidth="1"/>
    <col min="34" max="34" width="1.6328125" style="7" customWidth="1"/>
    <col min="35" max="76" width="11.453125" style="7"/>
    <col min="77" max="107" width="11.453125" style="240"/>
    <col min="108" max="16384" width="11.453125" style="7"/>
  </cols>
  <sheetData>
    <row r="1" spans="3:107" ht="18" x14ac:dyDescent="0.4">
      <c r="C1" s="385" t="s">
        <v>126</v>
      </c>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row>
    <row r="2" spans="3:107" ht="18" x14ac:dyDescent="0.4">
      <c r="C2" s="38"/>
      <c r="D2" s="38"/>
      <c r="E2" s="38"/>
      <c r="F2" s="38"/>
      <c r="G2" s="38"/>
      <c r="H2" s="38"/>
      <c r="I2" s="38"/>
      <c r="J2" s="38"/>
      <c r="K2" s="38"/>
      <c r="L2" s="38"/>
      <c r="M2" s="38"/>
      <c r="N2" s="38"/>
      <c r="O2" s="38"/>
      <c r="P2" s="86"/>
      <c r="Q2" s="86"/>
      <c r="R2" s="86"/>
      <c r="S2" s="86"/>
      <c r="T2" s="86"/>
      <c r="U2" s="85"/>
      <c r="V2" s="86"/>
      <c r="W2" s="86"/>
      <c r="X2" s="86"/>
      <c r="Y2" s="86"/>
      <c r="Z2" s="86"/>
      <c r="AA2" s="86"/>
      <c r="AB2" s="86"/>
      <c r="AC2" s="38"/>
      <c r="AD2" s="38"/>
      <c r="AE2" s="38"/>
      <c r="AF2" s="38"/>
      <c r="AG2" s="38"/>
      <c r="AM2" s="16"/>
      <c r="AN2" s="16"/>
      <c r="AO2" s="16"/>
      <c r="AP2" s="16"/>
      <c r="AQ2" s="16"/>
      <c r="AR2" s="16"/>
      <c r="AS2" s="16"/>
      <c r="BK2" s="18"/>
    </row>
    <row r="3" spans="3:107" s="16" customFormat="1" ht="46.5" customHeight="1" x14ac:dyDescent="0.25">
      <c r="C3" s="290" t="s">
        <v>127</v>
      </c>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M3" s="7"/>
      <c r="AN3" s="7"/>
      <c r="AO3" s="7"/>
      <c r="AP3" s="7"/>
      <c r="AQ3" s="7"/>
      <c r="AR3" s="7"/>
      <c r="AS3" s="7"/>
      <c r="BY3" s="241"/>
      <c r="BZ3" s="241"/>
      <c r="CA3" s="241"/>
      <c r="CB3" s="241"/>
      <c r="CC3" s="241"/>
      <c r="CD3" s="241"/>
      <c r="CE3" s="241"/>
      <c r="CF3" s="241"/>
      <c r="CG3" s="241"/>
      <c r="CH3" s="241"/>
      <c r="CI3" s="241"/>
      <c r="CJ3" s="241"/>
      <c r="CK3" s="241"/>
      <c r="CL3" s="241"/>
      <c r="CM3" s="241"/>
      <c r="CN3" s="241"/>
      <c r="CO3" s="241"/>
      <c r="CP3" s="241"/>
      <c r="CQ3" s="241"/>
      <c r="CR3" s="241"/>
      <c r="CS3" s="241"/>
      <c r="CT3" s="241"/>
      <c r="CU3" s="241"/>
      <c r="CV3" s="241"/>
      <c r="CW3" s="241"/>
      <c r="CX3" s="241"/>
      <c r="CY3" s="241"/>
      <c r="CZ3" s="241"/>
      <c r="DA3" s="241"/>
      <c r="DB3" s="241"/>
      <c r="DC3" s="241"/>
    </row>
    <row r="4" spans="3:107" x14ac:dyDescent="0.25">
      <c r="BK4" s="18"/>
      <c r="BR4" s="18"/>
    </row>
    <row r="5" spans="3:107" ht="28.25" customHeight="1" x14ac:dyDescent="0.3">
      <c r="E5" s="378" t="s">
        <v>128</v>
      </c>
      <c r="F5" s="379"/>
      <c r="G5" s="380"/>
      <c r="I5" s="378" t="s">
        <v>129</v>
      </c>
      <c r="J5" s="379"/>
      <c r="K5" s="380"/>
      <c r="M5" s="378" t="s">
        <v>38</v>
      </c>
      <c r="N5" s="379"/>
      <c r="O5" s="380"/>
      <c r="Q5" s="369" t="s">
        <v>39</v>
      </c>
      <c r="R5" s="370"/>
      <c r="S5" s="371"/>
      <c r="U5" s="369" t="s">
        <v>207</v>
      </c>
      <c r="V5" s="370"/>
      <c r="W5" s="370"/>
      <c r="X5" s="192"/>
      <c r="Y5" s="376" t="s">
        <v>130</v>
      </c>
      <c r="Z5" s="376"/>
      <c r="AA5" s="377"/>
      <c r="AC5" s="378" t="s">
        <v>31</v>
      </c>
      <c r="AD5" s="379"/>
      <c r="AE5" s="379"/>
      <c r="AF5" s="379"/>
      <c r="AG5" s="380"/>
      <c r="BG5" s="354" t="s">
        <v>198</v>
      </c>
      <c r="BH5" s="355"/>
      <c r="BI5" s="356"/>
      <c r="BJ5" s="253"/>
      <c r="BK5" s="354" t="s">
        <v>199</v>
      </c>
      <c r="BL5" s="355"/>
      <c r="BM5" s="356"/>
      <c r="BN5" s="258"/>
      <c r="BO5" s="351" t="s">
        <v>200</v>
      </c>
      <c r="BP5" s="352"/>
      <c r="BQ5" s="353"/>
      <c r="BR5" s="259"/>
      <c r="BS5" s="354" t="s">
        <v>31</v>
      </c>
      <c r="BT5" s="355"/>
      <c r="BU5" s="355"/>
      <c r="BV5" s="355"/>
      <c r="BW5" s="356"/>
      <c r="CA5" s="240" t="s">
        <v>174</v>
      </c>
      <c r="CE5" s="240" t="s">
        <v>175</v>
      </c>
      <c r="CI5" s="240" t="s">
        <v>176</v>
      </c>
      <c r="CM5" s="240" t="s">
        <v>177</v>
      </c>
      <c r="CQ5" s="240" t="s">
        <v>178</v>
      </c>
      <c r="CU5" s="240" t="s">
        <v>179</v>
      </c>
      <c r="CX5" s="242"/>
      <c r="CY5" s="240" t="s">
        <v>31</v>
      </c>
    </row>
    <row r="6" spans="3:107" ht="24.75" customHeight="1" x14ac:dyDescent="0.3">
      <c r="C6" s="214" t="s">
        <v>23</v>
      </c>
      <c r="D6" s="60"/>
      <c r="E6" s="363" t="s">
        <v>131</v>
      </c>
      <c r="F6" s="364"/>
      <c r="G6" s="365"/>
      <c r="H6" s="60"/>
      <c r="I6" s="363" t="s">
        <v>132</v>
      </c>
      <c r="J6" s="364"/>
      <c r="K6" s="365"/>
      <c r="L6" s="60"/>
      <c r="M6" s="363" t="s">
        <v>133</v>
      </c>
      <c r="N6" s="364"/>
      <c r="O6" s="365"/>
      <c r="Q6" s="372" t="s">
        <v>134</v>
      </c>
      <c r="R6" s="373"/>
      <c r="S6" s="374"/>
      <c r="U6" s="372" t="s">
        <v>135</v>
      </c>
      <c r="V6" s="373"/>
      <c r="W6" s="374"/>
      <c r="X6" s="193"/>
      <c r="Y6" s="372" t="s">
        <v>136</v>
      </c>
      <c r="Z6" s="373"/>
      <c r="AA6" s="374"/>
      <c r="AB6" s="89"/>
      <c r="AC6" s="363" t="s">
        <v>137</v>
      </c>
      <c r="AD6" s="364"/>
      <c r="AE6" s="364"/>
      <c r="AF6" s="364"/>
      <c r="AG6" s="365"/>
      <c r="BG6" s="357" t="s">
        <v>183</v>
      </c>
      <c r="BH6" s="358"/>
      <c r="BI6" s="359"/>
      <c r="BJ6" s="253"/>
      <c r="BK6" s="357" t="s">
        <v>201</v>
      </c>
      <c r="BL6" s="358"/>
      <c r="BM6" s="359"/>
      <c r="BN6" s="260"/>
      <c r="BO6" s="357" t="s">
        <v>185</v>
      </c>
      <c r="BP6" s="358"/>
      <c r="BQ6" s="359"/>
      <c r="BR6" s="259"/>
      <c r="BS6" s="357" t="s">
        <v>186</v>
      </c>
      <c r="BT6" s="358"/>
      <c r="BU6" s="358"/>
      <c r="BV6" s="358"/>
      <c r="BW6" s="359"/>
      <c r="BY6" s="240" t="s">
        <v>23</v>
      </c>
      <c r="CA6" s="240" t="s">
        <v>180</v>
      </c>
      <c r="CE6" s="240" t="s">
        <v>181</v>
      </c>
      <c r="CI6" s="240" t="s">
        <v>182</v>
      </c>
      <c r="CM6" s="240" t="s">
        <v>183</v>
      </c>
      <c r="CQ6" s="240" t="s">
        <v>184</v>
      </c>
      <c r="CU6" s="240" t="s">
        <v>185</v>
      </c>
      <c r="CX6" s="242"/>
      <c r="CY6" s="240" t="s">
        <v>186</v>
      </c>
    </row>
    <row r="7" spans="3:107" ht="13.5" thickBot="1" x14ac:dyDescent="0.35">
      <c r="C7" s="23"/>
      <c r="E7" s="80" t="s">
        <v>138</v>
      </c>
      <c r="F7" s="183"/>
      <c r="G7" s="184" t="s">
        <v>139</v>
      </c>
      <c r="I7" s="80" t="s">
        <v>138</v>
      </c>
      <c r="J7" s="183"/>
      <c r="K7" s="184" t="s">
        <v>139</v>
      </c>
      <c r="M7" s="80" t="s">
        <v>138</v>
      </c>
      <c r="N7" s="183"/>
      <c r="O7" s="184" t="s">
        <v>139</v>
      </c>
      <c r="Q7" s="185" t="s">
        <v>138</v>
      </c>
      <c r="R7" s="186"/>
      <c r="S7" s="187" t="s">
        <v>139</v>
      </c>
      <c r="U7" s="188" t="s">
        <v>138</v>
      </c>
      <c r="V7" s="186"/>
      <c r="W7" s="187" t="s">
        <v>139</v>
      </c>
      <c r="Y7" s="188" t="s">
        <v>140</v>
      </c>
      <c r="Z7" s="186"/>
      <c r="AA7" s="187" t="s">
        <v>141</v>
      </c>
      <c r="AC7" s="80" t="s">
        <v>138</v>
      </c>
      <c r="AD7" s="183"/>
      <c r="AE7" s="183"/>
      <c r="AF7" s="189"/>
      <c r="AG7" s="184" t="s">
        <v>139</v>
      </c>
      <c r="BG7" s="261" t="s">
        <v>140</v>
      </c>
      <c r="BH7" s="262"/>
      <c r="BI7" s="263" t="s">
        <v>141</v>
      </c>
      <c r="BJ7" s="253"/>
      <c r="BK7" s="264" t="s">
        <v>140</v>
      </c>
      <c r="BL7" s="262"/>
      <c r="BM7" s="263" t="s">
        <v>141</v>
      </c>
      <c r="BN7" s="253"/>
      <c r="BO7" s="264" t="s">
        <v>140</v>
      </c>
      <c r="BP7" s="262"/>
      <c r="BQ7" s="263" t="s">
        <v>141</v>
      </c>
      <c r="BR7" s="259"/>
      <c r="BS7" s="261" t="s">
        <v>140</v>
      </c>
      <c r="BT7" s="262"/>
      <c r="BU7" s="265"/>
      <c r="BV7" s="265"/>
      <c r="BW7" s="263" t="s">
        <v>141</v>
      </c>
      <c r="CA7" s="240" t="s">
        <v>140</v>
      </c>
      <c r="CC7" s="240" t="s">
        <v>141</v>
      </c>
      <c r="CE7" s="240" t="s">
        <v>140</v>
      </c>
      <c r="CG7" s="240" t="s">
        <v>141</v>
      </c>
      <c r="CI7" s="240" t="s">
        <v>140</v>
      </c>
      <c r="CK7" s="240" t="s">
        <v>141</v>
      </c>
      <c r="CM7" s="240" t="s">
        <v>140</v>
      </c>
      <c r="CO7" s="240" t="s">
        <v>141</v>
      </c>
      <c r="CQ7" s="242" t="s">
        <v>140</v>
      </c>
      <c r="CS7" s="240" t="s">
        <v>141</v>
      </c>
      <c r="CU7" s="242" t="s">
        <v>140</v>
      </c>
      <c r="CW7" s="240" t="s">
        <v>141</v>
      </c>
      <c r="CX7" s="242"/>
      <c r="CY7" s="240" t="s">
        <v>140</v>
      </c>
      <c r="DC7" s="240" t="s">
        <v>141</v>
      </c>
    </row>
    <row r="8" spans="3:107" x14ac:dyDescent="0.25">
      <c r="C8" s="23"/>
      <c r="E8" s="21"/>
      <c r="G8" s="22"/>
      <c r="I8" s="21"/>
      <c r="K8" s="22"/>
      <c r="M8" s="21"/>
      <c r="O8" s="22"/>
      <c r="Q8" s="102"/>
      <c r="S8" s="91"/>
      <c r="U8" s="90"/>
      <c r="W8" s="91"/>
      <c r="Y8" s="102"/>
      <c r="AA8" s="91"/>
      <c r="AC8" s="21"/>
      <c r="AD8" s="6"/>
      <c r="AE8" s="6"/>
      <c r="AG8" s="229"/>
      <c r="BK8" s="18"/>
      <c r="BR8" s="18"/>
    </row>
    <row r="9" spans="3:107" x14ac:dyDescent="0.25">
      <c r="C9" s="23">
        <v>1960</v>
      </c>
      <c r="E9" s="17">
        <v>3.3116899736079786E-2</v>
      </c>
      <c r="F9" s="15"/>
      <c r="G9" s="19">
        <f t="shared" ref="G9:G65" si="0">E9+1</f>
        <v>1.0331168997360798</v>
      </c>
      <c r="H9" s="15"/>
      <c r="I9" s="17">
        <v>0.12191772456564931</v>
      </c>
      <c r="J9" s="15"/>
      <c r="K9" s="19">
        <f t="shared" ref="K9:K65" si="1">I9+1</f>
        <v>1.1219177245656493</v>
      </c>
      <c r="L9" s="15"/>
      <c r="M9" s="17">
        <v>1.7815204992283507E-2</v>
      </c>
      <c r="N9" s="15"/>
      <c r="O9" s="19">
        <f t="shared" ref="O9:O64" si="2">M9+1</f>
        <v>1.0178152049922835</v>
      </c>
      <c r="P9" s="87"/>
      <c r="Q9" s="90">
        <v>3.7591779964790462E-2</v>
      </c>
      <c r="R9" s="87"/>
      <c r="S9" s="92">
        <f>Q9+1</f>
        <v>1.0375917799647905</v>
      </c>
      <c r="U9" s="90"/>
      <c r="V9" s="87"/>
      <c r="W9" s="92"/>
      <c r="X9" s="87"/>
      <c r="Y9" s="90"/>
      <c r="Z9" s="87"/>
      <c r="AA9" s="92"/>
      <c r="AB9" s="87"/>
      <c r="AC9" s="17">
        <v>15.7</v>
      </c>
      <c r="AD9" s="18"/>
      <c r="AE9" s="18"/>
      <c r="AF9" s="18"/>
      <c r="AG9" s="20"/>
      <c r="BG9" s="235">
        <v>3.7591779964790462E-2</v>
      </c>
      <c r="BH9" s="18"/>
      <c r="BI9" s="18">
        <v>1.0375917799647905</v>
      </c>
      <c r="BK9" s="235"/>
      <c r="BL9" s="18"/>
      <c r="BM9" s="18"/>
      <c r="BN9" s="18"/>
      <c r="BO9" s="18"/>
      <c r="BP9" s="18"/>
      <c r="BQ9" s="18"/>
      <c r="BR9" s="18"/>
      <c r="BS9" s="18">
        <v>15.7</v>
      </c>
      <c r="BT9" s="18"/>
      <c r="BU9" s="235"/>
      <c r="BV9" s="18"/>
      <c r="BW9" s="18"/>
      <c r="BY9" s="240">
        <f>AS9-C9</f>
        <v>-1960</v>
      </c>
      <c r="BZ9" s="240">
        <f t="shared" ref="BZ9:DC17" si="3">AT9-D9</f>
        <v>0</v>
      </c>
      <c r="CA9" s="240">
        <f t="shared" si="3"/>
        <v>-3.3116899736079786E-2</v>
      </c>
      <c r="CB9" s="240">
        <f t="shared" si="3"/>
        <v>0</v>
      </c>
      <c r="CC9" s="240">
        <f t="shared" si="3"/>
        <v>-1.0331168997360798</v>
      </c>
      <c r="CD9" s="240">
        <f t="shared" si="3"/>
        <v>0</v>
      </c>
      <c r="CE9" s="240">
        <f t="shared" si="3"/>
        <v>-0.12191772456564931</v>
      </c>
      <c r="CF9" s="240">
        <f t="shared" si="3"/>
        <v>0</v>
      </c>
      <c r="CG9" s="240">
        <f t="shared" si="3"/>
        <v>-1.1219177245656493</v>
      </c>
      <c r="CH9" s="240">
        <f t="shared" si="3"/>
        <v>0</v>
      </c>
      <c r="CI9" s="240">
        <f t="shared" si="3"/>
        <v>-1.7815204992283507E-2</v>
      </c>
      <c r="CJ9" s="240">
        <f t="shared" si="3"/>
        <v>0</v>
      </c>
      <c r="CK9" s="240">
        <f t="shared" si="3"/>
        <v>-1.0178152049922835</v>
      </c>
      <c r="CL9" s="240">
        <f t="shared" si="3"/>
        <v>0</v>
      </c>
      <c r="CM9" s="240">
        <f t="shared" si="3"/>
        <v>0</v>
      </c>
      <c r="CN9" s="240">
        <f t="shared" si="3"/>
        <v>0</v>
      </c>
      <c r="CO9" s="240">
        <f t="shared" si="3"/>
        <v>0</v>
      </c>
      <c r="CP9" s="240">
        <f t="shared" si="3"/>
        <v>0</v>
      </c>
      <c r="CQ9" s="240">
        <f t="shared" si="3"/>
        <v>0</v>
      </c>
      <c r="CR9" s="240">
        <f t="shared" si="3"/>
        <v>0</v>
      </c>
      <c r="CS9" s="240">
        <f t="shared" si="3"/>
        <v>0</v>
      </c>
      <c r="CT9" s="240">
        <f t="shared" si="3"/>
        <v>0</v>
      </c>
      <c r="CU9" s="240">
        <f t="shared" si="3"/>
        <v>0</v>
      </c>
      <c r="CV9" s="240">
        <f t="shared" si="3"/>
        <v>0</v>
      </c>
      <c r="CW9" s="240">
        <f t="shared" si="3"/>
        <v>0</v>
      </c>
      <c r="CX9" s="240">
        <f t="shared" si="3"/>
        <v>0</v>
      </c>
      <c r="CY9" s="240">
        <f t="shared" si="3"/>
        <v>0</v>
      </c>
      <c r="CZ9" s="240">
        <f t="shared" si="3"/>
        <v>0</v>
      </c>
      <c r="DA9" s="240">
        <f t="shared" si="3"/>
        <v>0</v>
      </c>
      <c r="DB9" s="240">
        <f t="shared" si="3"/>
        <v>0</v>
      </c>
      <c r="DC9" s="240">
        <f t="shared" si="3"/>
        <v>0</v>
      </c>
    </row>
    <row r="10" spans="3:107" x14ac:dyDescent="0.25">
      <c r="C10" s="23">
        <v>1961</v>
      </c>
      <c r="E10" s="17">
        <v>2.8912695658644516E-2</v>
      </c>
      <c r="F10" s="15"/>
      <c r="G10" s="19">
        <f t="shared" si="0"/>
        <v>1.0289126956586445</v>
      </c>
      <c r="H10" s="15"/>
      <c r="I10" s="17">
        <v>9.1575107548826029E-2</v>
      </c>
      <c r="J10" s="15"/>
      <c r="K10" s="19">
        <f t="shared" si="1"/>
        <v>1.091575107548826</v>
      </c>
      <c r="L10" s="15"/>
      <c r="M10" s="17">
        <v>0.32745492303128176</v>
      </c>
      <c r="N10" s="15"/>
      <c r="O10" s="19">
        <f t="shared" si="2"/>
        <v>1.3274549230312818</v>
      </c>
      <c r="P10" s="87"/>
      <c r="Q10" s="90">
        <v>0.34575334539803526</v>
      </c>
      <c r="R10" s="87"/>
      <c r="S10" s="92">
        <f t="shared" ref="S10:S65" si="4">Q10+1</f>
        <v>1.3457533453980353</v>
      </c>
      <c r="U10" s="90"/>
      <c r="V10" s="87"/>
      <c r="W10" s="92"/>
      <c r="X10" s="87"/>
      <c r="Y10" s="90"/>
      <c r="Z10" s="87"/>
      <c r="AA10" s="92"/>
      <c r="AB10" s="87"/>
      <c r="AC10" s="17">
        <v>15.7</v>
      </c>
      <c r="AD10" s="18"/>
      <c r="AE10" s="161">
        <f>AC10/AC9-1</f>
        <v>0</v>
      </c>
      <c r="AF10" s="18"/>
      <c r="AG10" s="19">
        <f>AE10+1</f>
        <v>1</v>
      </c>
      <c r="BG10" s="235">
        <v>0.34575334539803526</v>
      </c>
      <c r="BH10" s="18"/>
      <c r="BI10" s="18">
        <v>1.3457533453980353</v>
      </c>
      <c r="BK10" s="235"/>
      <c r="BL10" s="18"/>
      <c r="BM10" s="18"/>
      <c r="BN10" s="18"/>
      <c r="BO10" s="18"/>
      <c r="BP10" s="18"/>
      <c r="BQ10" s="18"/>
      <c r="BR10" s="18"/>
      <c r="BS10" s="18">
        <v>15.7</v>
      </c>
      <c r="BT10" s="18"/>
      <c r="BU10" s="235">
        <v>0</v>
      </c>
      <c r="BV10" s="18"/>
      <c r="BW10" s="18">
        <v>1</v>
      </c>
      <c r="BY10" s="240">
        <f t="shared" ref="BY10:BY73" si="5">AS10-C10</f>
        <v>-1961</v>
      </c>
      <c r="BZ10" s="240">
        <f t="shared" si="3"/>
        <v>0</v>
      </c>
      <c r="CA10" s="240">
        <f t="shared" si="3"/>
        <v>-2.8912695658644516E-2</v>
      </c>
      <c r="CB10" s="240">
        <f t="shared" si="3"/>
        <v>0</v>
      </c>
      <c r="CC10" s="240">
        <f t="shared" si="3"/>
        <v>-1.0289126956586445</v>
      </c>
      <c r="CD10" s="240">
        <f t="shared" si="3"/>
        <v>0</v>
      </c>
      <c r="CE10" s="240">
        <f t="shared" si="3"/>
        <v>-9.1575107548826029E-2</v>
      </c>
      <c r="CF10" s="240">
        <f t="shared" si="3"/>
        <v>0</v>
      </c>
      <c r="CG10" s="240">
        <f t="shared" si="3"/>
        <v>-1.091575107548826</v>
      </c>
      <c r="CH10" s="240">
        <f t="shared" si="3"/>
        <v>0</v>
      </c>
      <c r="CI10" s="240">
        <f t="shared" si="3"/>
        <v>-0.32745492303128176</v>
      </c>
      <c r="CJ10" s="240">
        <f t="shared" si="3"/>
        <v>0</v>
      </c>
      <c r="CK10" s="240">
        <f t="shared" si="3"/>
        <v>-1.3274549230312818</v>
      </c>
      <c r="CL10" s="240">
        <f t="shared" si="3"/>
        <v>0</v>
      </c>
      <c r="CM10" s="240">
        <f t="shared" si="3"/>
        <v>0</v>
      </c>
      <c r="CN10" s="240">
        <f t="shared" si="3"/>
        <v>0</v>
      </c>
      <c r="CO10" s="240">
        <f t="shared" si="3"/>
        <v>0</v>
      </c>
      <c r="CP10" s="240">
        <f t="shared" si="3"/>
        <v>0</v>
      </c>
      <c r="CQ10" s="240">
        <f t="shared" si="3"/>
        <v>0</v>
      </c>
      <c r="CR10" s="240">
        <f t="shared" si="3"/>
        <v>0</v>
      </c>
      <c r="CS10" s="240">
        <f t="shared" si="3"/>
        <v>0</v>
      </c>
      <c r="CT10" s="240">
        <f t="shared" si="3"/>
        <v>0</v>
      </c>
      <c r="CU10" s="240">
        <f t="shared" si="3"/>
        <v>0</v>
      </c>
      <c r="CV10" s="240">
        <f t="shared" si="3"/>
        <v>0</v>
      </c>
      <c r="CW10" s="240">
        <f t="shared" si="3"/>
        <v>0</v>
      </c>
      <c r="CX10" s="240">
        <f t="shared" si="3"/>
        <v>0</v>
      </c>
      <c r="CY10" s="240">
        <f t="shared" si="3"/>
        <v>0</v>
      </c>
      <c r="CZ10" s="240">
        <f t="shared" si="3"/>
        <v>0</v>
      </c>
      <c r="DA10" s="240">
        <f t="shared" si="3"/>
        <v>0</v>
      </c>
      <c r="DB10" s="240">
        <f t="shared" si="3"/>
        <v>0</v>
      </c>
      <c r="DC10" s="240">
        <f t="shared" si="3"/>
        <v>0</v>
      </c>
    </row>
    <row r="11" spans="3:107" x14ac:dyDescent="0.25">
      <c r="C11" s="23">
        <v>1962</v>
      </c>
      <c r="E11" s="17">
        <v>4.2150191566261208E-2</v>
      </c>
      <c r="F11" s="15"/>
      <c r="G11" s="19">
        <f t="shared" si="0"/>
        <v>1.0421501915662612</v>
      </c>
      <c r="H11" s="15"/>
      <c r="I11" s="17">
        <v>5.0335657001232104E-2</v>
      </c>
      <c r="J11" s="15"/>
      <c r="K11" s="19">
        <f t="shared" si="1"/>
        <v>1.0503356570012321</v>
      </c>
      <c r="L11" s="15"/>
      <c r="M11" s="17">
        <v>-7.0944352015097745E-2</v>
      </c>
      <c r="N11" s="15"/>
      <c r="O11" s="19">
        <f t="shared" si="2"/>
        <v>0.92905564798490226</v>
      </c>
      <c r="P11" s="87"/>
      <c r="Q11" s="90">
        <v>-5.8060072369310545E-2</v>
      </c>
      <c r="R11" s="87"/>
      <c r="S11" s="92">
        <f t="shared" si="4"/>
        <v>0.94193992763068946</v>
      </c>
      <c r="U11" s="90"/>
      <c r="V11" s="87"/>
      <c r="W11" s="92"/>
      <c r="X11" s="87"/>
      <c r="Y11" s="90"/>
      <c r="Z11" s="87"/>
      <c r="AA11" s="92"/>
      <c r="AB11" s="87"/>
      <c r="AC11" s="17">
        <v>16</v>
      </c>
      <c r="AD11" s="18"/>
      <c r="AE11" s="161">
        <f t="shared" ref="AE11:AE63" si="6">AC11/AC10-1</f>
        <v>1.9108280254777066E-2</v>
      </c>
      <c r="AF11" s="18"/>
      <c r="AG11" s="19">
        <f t="shared" ref="AG11:AG65" si="7">AE11+1</f>
        <v>1.0191082802547771</v>
      </c>
      <c r="AU11" s="235"/>
      <c r="AV11" s="18"/>
      <c r="AW11" s="18"/>
      <c r="AX11" s="18"/>
      <c r="AY11" s="235"/>
      <c r="AZ11" s="18"/>
      <c r="BA11" s="18"/>
      <c r="BB11" s="18"/>
      <c r="BC11" s="235"/>
      <c r="BD11" s="18"/>
      <c r="BE11" s="18"/>
      <c r="BF11" s="18"/>
      <c r="BG11" s="235">
        <v>-5.8060072369310545E-2</v>
      </c>
      <c r="BH11" s="18"/>
      <c r="BI11" s="18">
        <v>0.94193992763068946</v>
      </c>
      <c r="BK11" s="235"/>
      <c r="BL11" s="18"/>
      <c r="BM11" s="18"/>
      <c r="BN11" s="18"/>
      <c r="BO11" s="18"/>
      <c r="BP11" s="18"/>
      <c r="BQ11" s="18"/>
      <c r="BR11" s="18"/>
      <c r="BS11" s="18">
        <v>16</v>
      </c>
      <c r="BT11" s="18"/>
      <c r="BU11" s="235">
        <v>1.9108280254777066E-2</v>
      </c>
      <c r="BV11" s="18"/>
      <c r="BW11" s="18">
        <v>1.0191082802547771</v>
      </c>
      <c r="BY11" s="240">
        <f t="shared" si="5"/>
        <v>-1962</v>
      </c>
      <c r="BZ11" s="240">
        <f t="shared" si="3"/>
        <v>0</v>
      </c>
      <c r="CA11" s="240">
        <f t="shared" si="3"/>
        <v>-4.2150191566261208E-2</v>
      </c>
      <c r="CB11" s="240">
        <f t="shared" si="3"/>
        <v>0</v>
      </c>
      <c r="CC11" s="240">
        <f t="shared" si="3"/>
        <v>-1.0421501915662612</v>
      </c>
      <c r="CD11" s="240">
        <f t="shared" si="3"/>
        <v>0</v>
      </c>
      <c r="CE11" s="240">
        <f t="shared" si="3"/>
        <v>-5.0335657001232104E-2</v>
      </c>
      <c r="CF11" s="240">
        <f t="shared" si="3"/>
        <v>0</v>
      </c>
      <c r="CG11" s="240">
        <f t="shared" si="3"/>
        <v>-1.0503356570012321</v>
      </c>
      <c r="CH11" s="240">
        <f t="shared" si="3"/>
        <v>0</v>
      </c>
      <c r="CI11" s="240">
        <f t="shared" si="3"/>
        <v>7.0944352015097745E-2</v>
      </c>
      <c r="CJ11" s="240">
        <f t="shared" si="3"/>
        <v>0</v>
      </c>
      <c r="CK11" s="240">
        <f t="shared" si="3"/>
        <v>-0.92905564798490226</v>
      </c>
      <c r="CL11" s="240">
        <f t="shared" si="3"/>
        <v>0</v>
      </c>
      <c r="CM11" s="240">
        <f t="shared" si="3"/>
        <v>0</v>
      </c>
      <c r="CN11" s="240">
        <f t="shared" si="3"/>
        <v>0</v>
      </c>
      <c r="CO11" s="240">
        <f t="shared" si="3"/>
        <v>0</v>
      </c>
      <c r="CP11" s="240">
        <f t="shared" si="3"/>
        <v>0</v>
      </c>
      <c r="CQ11" s="240">
        <f t="shared" si="3"/>
        <v>0</v>
      </c>
      <c r="CR11" s="240">
        <f t="shared" si="3"/>
        <v>0</v>
      </c>
      <c r="CS11" s="240">
        <f t="shared" si="3"/>
        <v>0</v>
      </c>
      <c r="CT11" s="240">
        <f t="shared" si="3"/>
        <v>0</v>
      </c>
      <c r="CU11" s="240">
        <f t="shared" si="3"/>
        <v>0</v>
      </c>
      <c r="CV11" s="240">
        <f t="shared" si="3"/>
        <v>0</v>
      </c>
      <c r="CW11" s="240">
        <f t="shared" si="3"/>
        <v>0</v>
      </c>
      <c r="CX11" s="240">
        <f t="shared" si="3"/>
        <v>0</v>
      </c>
      <c r="CY11" s="240">
        <f t="shared" si="3"/>
        <v>0</v>
      </c>
      <c r="CZ11" s="240">
        <f t="shared" si="3"/>
        <v>0</v>
      </c>
      <c r="DA11" s="240">
        <f t="shared" si="3"/>
        <v>0</v>
      </c>
      <c r="DB11" s="240">
        <f t="shared" si="3"/>
        <v>0</v>
      </c>
      <c r="DC11" s="240">
        <f t="shared" si="3"/>
        <v>0</v>
      </c>
    </row>
    <row r="12" spans="3:107" x14ac:dyDescent="0.25">
      <c r="C12" s="23">
        <v>1963</v>
      </c>
      <c r="E12" s="17">
        <v>3.6342371657180239E-2</v>
      </c>
      <c r="F12" s="15"/>
      <c r="G12" s="19">
        <f t="shared" si="0"/>
        <v>1.0363423716571802</v>
      </c>
      <c r="H12" s="15"/>
      <c r="I12" s="17">
        <v>4.5793320480672861E-2</v>
      </c>
      <c r="J12" s="15"/>
      <c r="K12" s="19">
        <f t="shared" si="1"/>
        <v>1.0457933204806729</v>
      </c>
      <c r="L12" s="15"/>
      <c r="M12" s="17">
        <v>0.15601111883252261</v>
      </c>
      <c r="N12" s="15"/>
      <c r="O12" s="19">
        <f t="shared" si="2"/>
        <v>1.1560111188325226</v>
      </c>
      <c r="P12" s="87"/>
      <c r="Q12" s="90">
        <v>0.23046998275982353</v>
      </c>
      <c r="R12" s="87"/>
      <c r="S12" s="92">
        <f t="shared" si="4"/>
        <v>1.2304699827598236</v>
      </c>
      <c r="T12" s="87"/>
      <c r="U12" s="90"/>
      <c r="V12" s="87"/>
      <c r="W12" s="92"/>
      <c r="X12" s="87"/>
      <c r="Y12" s="90"/>
      <c r="Z12" s="87"/>
      <c r="AA12" s="92"/>
      <c r="AB12" s="87"/>
      <c r="AC12" s="17">
        <v>16.3</v>
      </c>
      <c r="AD12" s="18"/>
      <c r="AE12" s="161">
        <f t="shared" si="6"/>
        <v>1.8750000000000044E-2</v>
      </c>
      <c r="AF12" s="18"/>
      <c r="AG12" s="19">
        <f t="shared" si="7"/>
        <v>1.01875</v>
      </c>
      <c r="AU12" s="235"/>
      <c r="AV12" s="18"/>
      <c r="AW12" s="18"/>
      <c r="AX12" s="18"/>
      <c r="AY12" s="235"/>
      <c r="AZ12" s="18"/>
      <c r="BA12" s="18"/>
      <c r="BB12" s="18"/>
      <c r="BC12" s="235"/>
      <c r="BD12" s="18"/>
      <c r="BE12" s="18"/>
      <c r="BF12" s="18"/>
      <c r="BG12" s="235">
        <v>0.23046998275982353</v>
      </c>
      <c r="BH12" s="18"/>
      <c r="BI12" s="18">
        <v>1.2304699827598236</v>
      </c>
      <c r="BJ12" s="18"/>
      <c r="BK12" s="235"/>
      <c r="BL12" s="18"/>
      <c r="BM12" s="18"/>
      <c r="BN12" s="18"/>
      <c r="BO12" s="18"/>
      <c r="BP12" s="18"/>
      <c r="BQ12" s="18"/>
      <c r="BR12" s="18"/>
      <c r="BS12" s="18">
        <v>16.3</v>
      </c>
      <c r="BT12" s="18"/>
      <c r="BU12" s="235">
        <v>1.8750000000000044E-2</v>
      </c>
      <c r="BV12" s="18"/>
      <c r="BW12" s="18">
        <v>1.01875</v>
      </c>
      <c r="BY12" s="240">
        <f t="shared" si="5"/>
        <v>-1963</v>
      </c>
      <c r="BZ12" s="240">
        <f t="shared" si="3"/>
        <v>0</v>
      </c>
      <c r="CA12" s="240">
        <f t="shared" si="3"/>
        <v>-3.6342371657180239E-2</v>
      </c>
      <c r="CB12" s="240">
        <f t="shared" si="3"/>
        <v>0</v>
      </c>
      <c r="CC12" s="240">
        <f t="shared" si="3"/>
        <v>-1.0363423716571802</v>
      </c>
      <c r="CD12" s="240">
        <f t="shared" si="3"/>
        <v>0</v>
      </c>
      <c r="CE12" s="240">
        <f t="shared" si="3"/>
        <v>-4.5793320480672861E-2</v>
      </c>
      <c r="CF12" s="240">
        <f t="shared" si="3"/>
        <v>0</v>
      </c>
      <c r="CG12" s="240">
        <f t="shared" si="3"/>
        <v>-1.0457933204806729</v>
      </c>
      <c r="CH12" s="240">
        <f t="shared" si="3"/>
        <v>0</v>
      </c>
      <c r="CI12" s="240">
        <f t="shared" si="3"/>
        <v>-0.15601111883252261</v>
      </c>
      <c r="CJ12" s="240">
        <f t="shared" si="3"/>
        <v>0</v>
      </c>
      <c r="CK12" s="240">
        <f t="shared" si="3"/>
        <v>-1.1560111188325226</v>
      </c>
      <c r="CL12" s="240">
        <f t="shared" si="3"/>
        <v>0</v>
      </c>
      <c r="CM12" s="240">
        <f t="shared" si="3"/>
        <v>0</v>
      </c>
      <c r="CN12" s="240">
        <f t="shared" si="3"/>
        <v>0</v>
      </c>
      <c r="CO12" s="240">
        <f t="shared" si="3"/>
        <v>0</v>
      </c>
      <c r="CP12" s="240">
        <f t="shared" si="3"/>
        <v>0</v>
      </c>
      <c r="CQ12" s="240">
        <f t="shared" si="3"/>
        <v>0</v>
      </c>
      <c r="CR12" s="240">
        <f t="shared" si="3"/>
        <v>0</v>
      </c>
      <c r="CS12" s="240">
        <f t="shared" si="3"/>
        <v>0</v>
      </c>
      <c r="CT12" s="240">
        <f t="shared" si="3"/>
        <v>0</v>
      </c>
      <c r="CU12" s="240">
        <f t="shared" si="3"/>
        <v>0</v>
      </c>
      <c r="CV12" s="240">
        <f t="shared" si="3"/>
        <v>0</v>
      </c>
      <c r="CW12" s="240">
        <f t="shared" si="3"/>
        <v>0</v>
      </c>
      <c r="CX12" s="240">
        <f t="shared" si="3"/>
        <v>0</v>
      </c>
      <c r="CY12" s="240">
        <f t="shared" si="3"/>
        <v>0</v>
      </c>
      <c r="CZ12" s="240">
        <f t="shared" si="3"/>
        <v>0</v>
      </c>
      <c r="DA12" s="240">
        <f t="shared" si="3"/>
        <v>0</v>
      </c>
      <c r="DB12" s="240">
        <f t="shared" si="3"/>
        <v>0</v>
      </c>
      <c r="DC12" s="240">
        <f t="shared" si="3"/>
        <v>0</v>
      </c>
    </row>
    <row r="13" spans="3:107" x14ac:dyDescent="0.25">
      <c r="C13" s="23">
        <v>1964</v>
      </c>
      <c r="E13" s="17">
        <v>3.7895931904686986E-2</v>
      </c>
      <c r="F13" s="15"/>
      <c r="G13" s="19">
        <f t="shared" si="0"/>
        <v>1.037895931904687</v>
      </c>
      <c r="H13" s="15"/>
      <c r="I13" s="17">
        <v>6.160901753890502E-2</v>
      </c>
      <c r="J13" s="15"/>
      <c r="K13" s="19">
        <f t="shared" si="1"/>
        <v>1.061609017538905</v>
      </c>
      <c r="L13" s="15"/>
      <c r="M13" s="17">
        <v>0.25432937966752212</v>
      </c>
      <c r="N13" s="15"/>
      <c r="O13" s="19">
        <f t="shared" si="2"/>
        <v>1.2543293796675221</v>
      </c>
      <c r="P13" s="87"/>
      <c r="Q13" s="90">
        <v>0.1581939105037895</v>
      </c>
      <c r="R13" s="87"/>
      <c r="S13" s="92">
        <f t="shared" si="4"/>
        <v>1.1581939105037895</v>
      </c>
      <c r="T13" s="87"/>
      <c r="U13" s="90"/>
      <c r="V13" s="87"/>
      <c r="W13" s="92"/>
      <c r="X13" s="87"/>
      <c r="Y13" s="90"/>
      <c r="Z13" s="87"/>
      <c r="AA13" s="92"/>
      <c r="AB13" s="87"/>
      <c r="AC13" s="17">
        <v>16.600000000000001</v>
      </c>
      <c r="AD13" s="18"/>
      <c r="AE13" s="161">
        <f t="shared" si="6"/>
        <v>1.8404907975460238E-2</v>
      </c>
      <c r="AF13" s="18"/>
      <c r="AG13" s="19">
        <f t="shared" si="7"/>
        <v>1.0184049079754602</v>
      </c>
      <c r="AU13" s="235"/>
      <c r="AV13" s="18"/>
      <c r="AW13" s="18"/>
      <c r="AX13" s="18"/>
      <c r="AY13" s="235"/>
      <c r="AZ13" s="18"/>
      <c r="BA13" s="18"/>
      <c r="BB13" s="18"/>
      <c r="BC13" s="235"/>
      <c r="BD13" s="18"/>
      <c r="BE13" s="18"/>
      <c r="BF13" s="18"/>
      <c r="BG13" s="235">
        <v>0.1581939105037895</v>
      </c>
      <c r="BH13" s="18"/>
      <c r="BI13" s="18">
        <v>1.1581939105037895</v>
      </c>
      <c r="BJ13" s="18"/>
      <c r="BK13" s="235"/>
      <c r="BL13" s="18"/>
      <c r="BM13" s="18"/>
      <c r="BN13" s="18"/>
      <c r="BO13" s="18"/>
      <c r="BP13" s="18"/>
      <c r="BQ13" s="18"/>
      <c r="BR13" s="18"/>
      <c r="BS13" s="18">
        <v>16.600000000000001</v>
      </c>
      <c r="BT13" s="18"/>
      <c r="BU13" s="235">
        <v>1.8404907975460238E-2</v>
      </c>
      <c r="BV13" s="18"/>
      <c r="BW13" s="18">
        <v>1.0184049079754602</v>
      </c>
      <c r="BY13" s="240">
        <f t="shared" si="5"/>
        <v>-1964</v>
      </c>
      <c r="BZ13" s="240">
        <f t="shared" si="3"/>
        <v>0</v>
      </c>
      <c r="CA13" s="240">
        <f t="shared" si="3"/>
        <v>-3.7895931904686986E-2</v>
      </c>
      <c r="CB13" s="240">
        <f t="shared" si="3"/>
        <v>0</v>
      </c>
      <c r="CC13" s="240">
        <f t="shared" si="3"/>
        <v>-1.037895931904687</v>
      </c>
      <c r="CD13" s="240">
        <f t="shared" si="3"/>
        <v>0</v>
      </c>
      <c r="CE13" s="240">
        <f t="shared" si="3"/>
        <v>-6.160901753890502E-2</v>
      </c>
      <c r="CF13" s="240">
        <f t="shared" si="3"/>
        <v>0</v>
      </c>
      <c r="CG13" s="240">
        <f t="shared" si="3"/>
        <v>-1.061609017538905</v>
      </c>
      <c r="CH13" s="240">
        <f t="shared" si="3"/>
        <v>0</v>
      </c>
      <c r="CI13" s="240">
        <f t="shared" si="3"/>
        <v>-0.25432937966752212</v>
      </c>
      <c r="CJ13" s="240">
        <f t="shared" si="3"/>
        <v>0</v>
      </c>
      <c r="CK13" s="240">
        <f t="shared" si="3"/>
        <v>-1.2543293796675221</v>
      </c>
      <c r="CL13" s="240">
        <f t="shared" si="3"/>
        <v>0</v>
      </c>
      <c r="CM13" s="240">
        <f t="shared" si="3"/>
        <v>0</v>
      </c>
      <c r="CN13" s="240">
        <f t="shared" si="3"/>
        <v>0</v>
      </c>
      <c r="CO13" s="240">
        <f t="shared" si="3"/>
        <v>0</v>
      </c>
      <c r="CP13" s="240">
        <f t="shared" si="3"/>
        <v>0</v>
      </c>
      <c r="CQ13" s="240">
        <f t="shared" si="3"/>
        <v>0</v>
      </c>
      <c r="CR13" s="240">
        <f t="shared" si="3"/>
        <v>0</v>
      </c>
      <c r="CS13" s="240">
        <f t="shared" si="3"/>
        <v>0</v>
      </c>
      <c r="CT13" s="240">
        <f t="shared" si="3"/>
        <v>0</v>
      </c>
      <c r="CU13" s="240">
        <f t="shared" si="3"/>
        <v>0</v>
      </c>
      <c r="CV13" s="240">
        <f t="shared" si="3"/>
        <v>0</v>
      </c>
      <c r="CW13" s="240">
        <f t="shared" si="3"/>
        <v>0</v>
      </c>
      <c r="CX13" s="240">
        <f t="shared" si="3"/>
        <v>0</v>
      </c>
      <c r="CY13" s="240">
        <f t="shared" si="3"/>
        <v>0</v>
      </c>
      <c r="CZ13" s="240">
        <f t="shared" si="3"/>
        <v>0</v>
      </c>
      <c r="DA13" s="240">
        <f t="shared" si="3"/>
        <v>0</v>
      </c>
      <c r="DB13" s="240">
        <f t="shared" si="3"/>
        <v>0</v>
      </c>
      <c r="DC13" s="240">
        <f t="shared" si="3"/>
        <v>0</v>
      </c>
    </row>
    <row r="14" spans="3:107" x14ac:dyDescent="0.25">
      <c r="C14" s="23">
        <v>1965</v>
      </c>
      <c r="E14" s="17">
        <v>3.9237020902695097E-2</v>
      </c>
      <c r="F14" s="15"/>
      <c r="G14" s="19">
        <f t="shared" si="0"/>
        <v>1.0392370209026951</v>
      </c>
      <c r="H14" s="15"/>
      <c r="I14" s="17">
        <v>4.7980422894733366E-4</v>
      </c>
      <c r="J14" s="15"/>
      <c r="K14" s="19">
        <f t="shared" si="1"/>
        <v>1.0004798042289473</v>
      </c>
      <c r="L14" s="15"/>
      <c r="M14" s="17">
        <v>6.681904481023393E-2</v>
      </c>
      <c r="N14" s="15"/>
      <c r="O14" s="19">
        <f t="shared" si="2"/>
        <v>1.0668190448102339</v>
      </c>
      <c r="P14" s="87"/>
      <c r="Q14" s="90">
        <v>0.12497625250011148</v>
      </c>
      <c r="R14" s="87"/>
      <c r="S14" s="92">
        <f t="shared" si="4"/>
        <v>1.1249762525001115</v>
      </c>
      <c r="T14" s="87"/>
      <c r="U14" s="90">
        <v>7.6819044810233925E-2</v>
      </c>
      <c r="V14" s="87"/>
      <c r="W14" s="92">
        <v>1.0768190448102339</v>
      </c>
      <c r="X14" s="87"/>
      <c r="Y14" s="228">
        <v>0.15339218951644007</v>
      </c>
      <c r="Z14" s="161"/>
      <c r="AA14" s="92">
        <f t="shared" ref="AA14:AA69" si="8">Y14+1</f>
        <v>1.1533921895164401</v>
      </c>
      <c r="AB14" s="87"/>
      <c r="AC14" s="17">
        <v>17.100000000000001</v>
      </c>
      <c r="AD14" s="18"/>
      <c r="AE14" s="161">
        <f t="shared" si="6"/>
        <v>3.0120481927710774E-2</v>
      </c>
      <c r="AF14" s="18"/>
      <c r="AG14" s="19">
        <f t="shared" si="7"/>
        <v>1.0301204819277108</v>
      </c>
      <c r="AU14" s="235"/>
      <c r="AV14" s="18"/>
      <c r="AW14" s="18"/>
      <c r="AX14" s="18"/>
      <c r="AY14" s="235"/>
      <c r="AZ14" s="18"/>
      <c r="BA14" s="18"/>
      <c r="BB14" s="18"/>
      <c r="BC14" s="235"/>
      <c r="BD14" s="18"/>
      <c r="BE14" s="18"/>
      <c r="BF14" s="18"/>
      <c r="BG14" s="235">
        <v>0.12497625250011148</v>
      </c>
      <c r="BH14" s="18"/>
      <c r="BI14" s="18">
        <v>1.1249762525001115</v>
      </c>
      <c r="BJ14" s="18"/>
      <c r="BK14" s="235">
        <v>7.6819044810233925E-2</v>
      </c>
      <c r="BL14" s="18"/>
      <c r="BM14" s="18">
        <v>1.0768190448102339</v>
      </c>
      <c r="BN14" s="18"/>
      <c r="BO14" s="235">
        <v>0.15339218951644007</v>
      </c>
      <c r="BP14" s="235"/>
      <c r="BQ14" s="18">
        <v>1.1533921895164401</v>
      </c>
      <c r="BR14" s="18"/>
      <c r="BS14" s="18">
        <v>17.100000000000001</v>
      </c>
      <c r="BT14" s="18"/>
      <c r="BU14" s="235">
        <v>3.0120481927710774E-2</v>
      </c>
      <c r="BV14" s="18"/>
      <c r="BW14" s="18">
        <v>1.0301204819277108</v>
      </c>
      <c r="BY14" s="240">
        <f t="shared" si="5"/>
        <v>-1965</v>
      </c>
      <c r="BZ14" s="240">
        <f t="shared" si="3"/>
        <v>0</v>
      </c>
      <c r="CA14" s="240">
        <f t="shared" si="3"/>
        <v>-3.9237020902695097E-2</v>
      </c>
      <c r="CB14" s="240">
        <f t="shared" si="3"/>
        <v>0</v>
      </c>
      <c r="CC14" s="240">
        <f t="shared" si="3"/>
        <v>-1.0392370209026951</v>
      </c>
      <c r="CD14" s="240">
        <f t="shared" si="3"/>
        <v>0</v>
      </c>
      <c r="CE14" s="240">
        <f t="shared" si="3"/>
        <v>-4.7980422894733366E-4</v>
      </c>
      <c r="CF14" s="240">
        <f t="shared" si="3"/>
        <v>0</v>
      </c>
      <c r="CG14" s="240">
        <f t="shared" si="3"/>
        <v>-1.0004798042289473</v>
      </c>
      <c r="CH14" s="240">
        <f t="shared" si="3"/>
        <v>0</v>
      </c>
      <c r="CI14" s="240">
        <f t="shared" si="3"/>
        <v>-6.681904481023393E-2</v>
      </c>
      <c r="CJ14" s="240">
        <f t="shared" si="3"/>
        <v>0</v>
      </c>
      <c r="CK14" s="240">
        <f t="shared" si="3"/>
        <v>-1.0668190448102339</v>
      </c>
      <c r="CL14" s="240">
        <f t="shared" si="3"/>
        <v>0</v>
      </c>
      <c r="CM14" s="240">
        <f t="shared" si="3"/>
        <v>0</v>
      </c>
      <c r="CN14" s="240">
        <f t="shared" si="3"/>
        <v>0</v>
      </c>
      <c r="CO14" s="240">
        <f t="shared" si="3"/>
        <v>0</v>
      </c>
      <c r="CP14" s="240">
        <f t="shared" si="3"/>
        <v>0</v>
      </c>
      <c r="CQ14" s="240">
        <f t="shared" si="3"/>
        <v>0</v>
      </c>
      <c r="CR14" s="240">
        <f t="shared" si="3"/>
        <v>0</v>
      </c>
      <c r="CS14" s="240">
        <f t="shared" si="3"/>
        <v>0</v>
      </c>
      <c r="CT14" s="240">
        <f t="shared" si="3"/>
        <v>0</v>
      </c>
      <c r="CU14" s="240">
        <f t="shared" si="3"/>
        <v>0</v>
      </c>
      <c r="CV14" s="240">
        <f t="shared" si="3"/>
        <v>0</v>
      </c>
      <c r="CW14" s="240">
        <f t="shared" si="3"/>
        <v>0</v>
      </c>
      <c r="CX14" s="240">
        <f t="shared" si="3"/>
        <v>0</v>
      </c>
      <c r="CY14" s="240">
        <f t="shared" si="3"/>
        <v>0</v>
      </c>
      <c r="CZ14" s="240">
        <f t="shared" si="3"/>
        <v>0</v>
      </c>
      <c r="DA14" s="240">
        <f t="shared" si="3"/>
        <v>0</v>
      </c>
      <c r="DB14" s="240">
        <f t="shared" si="3"/>
        <v>0</v>
      </c>
      <c r="DC14" s="240">
        <f t="shared" si="3"/>
        <v>0</v>
      </c>
    </row>
    <row r="15" spans="3:107" x14ac:dyDescent="0.25">
      <c r="C15" s="23">
        <v>1966</v>
      </c>
      <c r="E15" s="17">
        <v>5.034090087011478E-2</v>
      </c>
      <c r="F15" s="15"/>
      <c r="G15" s="19">
        <f t="shared" si="0"/>
        <v>1.0503409008701148</v>
      </c>
      <c r="H15" s="15"/>
      <c r="I15" s="17">
        <v>-1.0546387247855504E-2</v>
      </c>
      <c r="J15" s="15"/>
      <c r="K15" s="19">
        <f t="shared" si="1"/>
        <v>0.9894536127521445</v>
      </c>
      <c r="L15" s="15"/>
      <c r="M15" s="17">
        <v>-7.066832538530643E-2</v>
      </c>
      <c r="N15" s="15"/>
      <c r="O15" s="19">
        <f t="shared" si="2"/>
        <v>0.92933167461469357</v>
      </c>
      <c r="P15" s="87"/>
      <c r="Q15" s="90">
        <v>-9.4298703465291123E-2</v>
      </c>
      <c r="R15" s="87"/>
      <c r="S15" s="92">
        <f t="shared" si="4"/>
        <v>0.90570129653470888</v>
      </c>
      <c r="T15" s="87"/>
      <c r="U15" s="90">
        <v>-6.0668325385306428E-2</v>
      </c>
      <c r="V15" s="87"/>
      <c r="W15" s="92">
        <v>0.93933167461469358</v>
      </c>
      <c r="X15" s="87"/>
      <c r="Y15" s="228">
        <v>0.12867688776515873</v>
      </c>
      <c r="Z15" s="161"/>
      <c r="AA15" s="92">
        <f t="shared" si="8"/>
        <v>1.1286768877651587</v>
      </c>
      <c r="AB15" s="87"/>
      <c r="AC15" s="17">
        <v>17.7</v>
      </c>
      <c r="AD15" s="18"/>
      <c r="AE15" s="161">
        <f t="shared" si="6"/>
        <v>3.5087719298245501E-2</v>
      </c>
      <c r="AF15" s="18"/>
      <c r="AG15" s="19">
        <f t="shared" si="7"/>
        <v>1.0350877192982455</v>
      </c>
      <c r="AU15" s="235"/>
      <c r="AV15" s="18"/>
      <c r="AW15" s="18"/>
      <c r="AX15" s="18"/>
      <c r="AY15" s="235"/>
      <c r="AZ15" s="18"/>
      <c r="BA15" s="18"/>
      <c r="BB15" s="18"/>
      <c r="BC15" s="235"/>
      <c r="BD15" s="18"/>
      <c r="BE15" s="18"/>
      <c r="BF15" s="18"/>
      <c r="BG15" s="235">
        <v>-9.4298703465291123E-2</v>
      </c>
      <c r="BH15" s="18"/>
      <c r="BI15" s="18">
        <v>0.90570129653470888</v>
      </c>
      <c r="BJ15" s="18"/>
      <c r="BK15" s="235">
        <v>-6.0668325385306428E-2</v>
      </c>
      <c r="BL15" s="18"/>
      <c r="BM15" s="18">
        <v>0.93933167461469358</v>
      </c>
      <c r="BN15" s="18"/>
      <c r="BO15" s="235">
        <v>0.12867688776515873</v>
      </c>
      <c r="BP15" s="235"/>
      <c r="BQ15" s="18">
        <v>1.1286768877651587</v>
      </c>
      <c r="BR15" s="18"/>
      <c r="BS15" s="18">
        <v>17.7</v>
      </c>
      <c r="BT15" s="18"/>
      <c r="BU15" s="235">
        <v>3.5087719298245501E-2</v>
      </c>
      <c r="BV15" s="18"/>
      <c r="BW15" s="18">
        <v>1.0350877192982455</v>
      </c>
      <c r="BY15" s="240">
        <f t="shared" si="5"/>
        <v>-1966</v>
      </c>
      <c r="BZ15" s="240">
        <f t="shared" si="3"/>
        <v>0</v>
      </c>
      <c r="CA15" s="240">
        <f t="shared" si="3"/>
        <v>-5.034090087011478E-2</v>
      </c>
      <c r="CB15" s="240">
        <f t="shared" si="3"/>
        <v>0</v>
      </c>
      <c r="CC15" s="240">
        <f t="shared" si="3"/>
        <v>-1.0503409008701148</v>
      </c>
      <c r="CD15" s="240">
        <f t="shared" si="3"/>
        <v>0</v>
      </c>
      <c r="CE15" s="240">
        <f t="shared" si="3"/>
        <v>1.0546387247855504E-2</v>
      </c>
      <c r="CF15" s="240">
        <f t="shared" si="3"/>
        <v>0</v>
      </c>
      <c r="CG15" s="240">
        <f t="shared" si="3"/>
        <v>-0.9894536127521445</v>
      </c>
      <c r="CH15" s="240">
        <f t="shared" si="3"/>
        <v>0</v>
      </c>
      <c r="CI15" s="240">
        <f t="shared" si="3"/>
        <v>7.066832538530643E-2</v>
      </c>
      <c r="CJ15" s="240">
        <f t="shared" si="3"/>
        <v>0</v>
      </c>
      <c r="CK15" s="240">
        <f t="shared" si="3"/>
        <v>-0.92933167461469357</v>
      </c>
      <c r="CL15" s="240">
        <f t="shared" si="3"/>
        <v>0</v>
      </c>
      <c r="CM15" s="240">
        <f t="shared" si="3"/>
        <v>0</v>
      </c>
      <c r="CN15" s="240">
        <f t="shared" si="3"/>
        <v>0</v>
      </c>
      <c r="CO15" s="240">
        <f t="shared" si="3"/>
        <v>0</v>
      </c>
      <c r="CP15" s="240">
        <f t="shared" si="3"/>
        <v>0</v>
      </c>
      <c r="CQ15" s="240">
        <f t="shared" si="3"/>
        <v>0</v>
      </c>
      <c r="CR15" s="240">
        <f t="shared" si="3"/>
        <v>0</v>
      </c>
      <c r="CS15" s="240">
        <f t="shared" si="3"/>
        <v>0</v>
      </c>
      <c r="CT15" s="240">
        <f t="shared" si="3"/>
        <v>0</v>
      </c>
      <c r="CU15" s="240">
        <f t="shared" si="3"/>
        <v>0</v>
      </c>
      <c r="CV15" s="240">
        <f t="shared" si="3"/>
        <v>0</v>
      </c>
      <c r="CW15" s="240">
        <f t="shared" si="3"/>
        <v>0</v>
      </c>
      <c r="CX15" s="240">
        <f t="shared" si="3"/>
        <v>0</v>
      </c>
      <c r="CY15" s="240">
        <f t="shared" si="3"/>
        <v>0</v>
      </c>
      <c r="CZ15" s="240">
        <f t="shared" si="3"/>
        <v>0</v>
      </c>
      <c r="DA15" s="240">
        <f t="shared" si="3"/>
        <v>0</v>
      </c>
      <c r="DB15" s="240">
        <f t="shared" si="3"/>
        <v>0</v>
      </c>
      <c r="DC15" s="240">
        <f t="shared" si="3"/>
        <v>0</v>
      </c>
    </row>
    <row r="16" spans="3:107" x14ac:dyDescent="0.25">
      <c r="C16" s="23">
        <v>1967</v>
      </c>
      <c r="E16" s="17">
        <v>4.5931107086138345E-2</v>
      </c>
      <c r="F16" s="15"/>
      <c r="G16" s="19">
        <f t="shared" si="0"/>
        <v>1.0459311070861383</v>
      </c>
      <c r="H16" s="15"/>
      <c r="I16" s="17">
        <v>-4.8441251765539706E-3</v>
      </c>
      <c r="J16" s="15"/>
      <c r="K16" s="19">
        <f t="shared" si="1"/>
        <v>0.99515587482344603</v>
      </c>
      <c r="L16" s="15"/>
      <c r="M16" s="17">
        <v>0.18088350128286157</v>
      </c>
      <c r="N16" s="15"/>
      <c r="O16" s="19">
        <f t="shared" si="2"/>
        <v>1.1808835012828616</v>
      </c>
      <c r="P16" s="87"/>
      <c r="Q16" s="90">
        <v>0.23563231911483729</v>
      </c>
      <c r="R16" s="87"/>
      <c r="S16" s="92">
        <f t="shared" si="4"/>
        <v>1.2356323191148373</v>
      </c>
      <c r="T16" s="87"/>
      <c r="U16" s="90">
        <v>0.19088350128286161</v>
      </c>
      <c r="V16" s="87"/>
      <c r="W16" s="92">
        <f t="shared" ref="W16:W65" si="9">U16+1</f>
        <v>1.1908835012828616</v>
      </c>
      <c r="X16" s="87"/>
      <c r="Y16" s="228">
        <v>0.10511556109274478</v>
      </c>
      <c r="Z16" s="161"/>
      <c r="AA16" s="92">
        <f t="shared" si="8"/>
        <v>1.1051155610927448</v>
      </c>
      <c r="AB16" s="87"/>
      <c r="AC16" s="17">
        <v>18.399999999999999</v>
      </c>
      <c r="AD16" s="18"/>
      <c r="AE16" s="161">
        <f t="shared" si="6"/>
        <v>3.9548022598870025E-2</v>
      </c>
      <c r="AF16" s="18"/>
      <c r="AG16" s="19">
        <f t="shared" si="7"/>
        <v>1.03954802259887</v>
      </c>
      <c r="AU16" s="235"/>
      <c r="AV16" s="18"/>
      <c r="AW16" s="18"/>
      <c r="AX16" s="18"/>
      <c r="AY16" s="235"/>
      <c r="AZ16" s="18"/>
      <c r="BA16" s="18"/>
      <c r="BB16" s="18"/>
      <c r="BC16" s="235"/>
      <c r="BD16" s="18"/>
      <c r="BE16" s="18"/>
      <c r="BF16" s="18"/>
      <c r="BG16" s="235">
        <v>0.23563231911483729</v>
      </c>
      <c r="BH16" s="18"/>
      <c r="BI16" s="18">
        <v>1.2356323191148373</v>
      </c>
      <c r="BJ16" s="18"/>
      <c r="BK16" s="235">
        <v>0.19088350128286161</v>
      </c>
      <c r="BL16" s="18"/>
      <c r="BM16" s="18">
        <v>1.1908835012828616</v>
      </c>
      <c r="BN16" s="18"/>
      <c r="BO16" s="235">
        <v>0.10511556109274478</v>
      </c>
      <c r="BP16" s="235"/>
      <c r="BQ16" s="18">
        <v>1.1051155610927448</v>
      </c>
      <c r="BR16" s="18"/>
      <c r="BS16" s="18">
        <v>18.399999999999999</v>
      </c>
      <c r="BT16" s="18"/>
      <c r="BU16" s="235">
        <v>3.9548022598870025E-2</v>
      </c>
      <c r="BV16" s="18"/>
      <c r="BW16" s="18">
        <v>1.03954802259887</v>
      </c>
      <c r="BY16" s="240">
        <f t="shared" si="5"/>
        <v>-1967</v>
      </c>
      <c r="BZ16" s="240">
        <f t="shared" si="3"/>
        <v>0</v>
      </c>
      <c r="CA16" s="240">
        <f t="shared" si="3"/>
        <v>-4.5931107086138345E-2</v>
      </c>
      <c r="CB16" s="240">
        <f t="shared" si="3"/>
        <v>0</v>
      </c>
      <c r="CC16" s="240">
        <f t="shared" si="3"/>
        <v>-1.0459311070861383</v>
      </c>
      <c r="CD16" s="240">
        <f t="shared" si="3"/>
        <v>0</v>
      </c>
      <c r="CE16" s="240">
        <f t="shared" si="3"/>
        <v>4.8441251765539706E-3</v>
      </c>
      <c r="CF16" s="240">
        <f t="shared" si="3"/>
        <v>0</v>
      </c>
      <c r="CG16" s="240">
        <f t="shared" si="3"/>
        <v>-0.99515587482344603</v>
      </c>
      <c r="CH16" s="240">
        <f t="shared" si="3"/>
        <v>0</v>
      </c>
      <c r="CI16" s="240">
        <f t="shared" si="3"/>
        <v>-0.18088350128286157</v>
      </c>
      <c r="CJ16" s="240">
        <f t="shared" si="3"/>
        <v>0</v>
      </c>
      <c r="CK16" s="240">
        <f t="shared" si="3"/>
        <v>-1.1808835012828616</v>
      </c>
      <c r="CL16" s="240">
        <f t="shared" si="3"/>
        <v>0</v>
      </c>
      <c r="CM16" s="240">
        <f t="shared" si="3"/>
        <v>0</v>
      </c>
      <c r="CN16" s="240">
        <f t="shared" si="3"/>
        <v>0</v>
      </c>
      <c r="CO16" s="240">
        <f t="shared" si="3"/>
        <v>0</v>
      </c>
      <c r="CP16" s="240">
        <f t="shared" si="3"/>
        <v>0</v>
      </c>
      <c r="CQ16" s="240">
        <f t="shared" si="3"/>
        <v>0</v>
      </c>
      <c r="CR16" s="240">
        <f t="shared" si="3"/>
        <v>0</v>
      </c>
      <c r="CS16" s="240">
        <f t="shared" si="3"/>
        <v>0</v>
      </c>
      <c r="CT16" s="240">
        <f t="shared" si="3"/>
        <v>0</v>
      </c>
      <c r="CU16" s="240">
        <f t="shared" si="3"/>
        <v>0</v>
      </c>
      <c r="CV16" s="240">
        <f t="shared" si="3"/>
        <v>0</v>
      </c>
      <c r="CW16" s="240">
        <f t="shared" si="3"/>
        <v>0</v>
      </c>
      <c r="CX16" s="240">
        <f t="shared" si="3"/>
        <v>0</v>
      </c>
      <c r="CY16" s="240">
        <f t="shared" si="3"/>
        <v>0</v>
      </c>
      <c r="CZ16" s="240">
        <f t="shared" si="3"/>
        <v>0</v>
      </c>
      <c r="DA16" s="240">
        <f t="shared" si="3"/>
        <v>0</v>
      </c>
      <c r="DB16" s="240">
        <f t="shared" si="3"/>
        <v>0</v>
      </c>
      <c r="DC16" s="240">
        <f t="shared" si="3"/>
        <v>0</v>
      </c>
    </row>
    <row r="17" spans="3:107" x14ac:dyDescent="0.25">
      <c r="C17" s="23">
        <v>1968</v>
      </c>
      <c r="E17" s="17">
        <v>6.4439064352103337E-2</v>
      </c>
      <c r="F17" s="15"/>
      <c r="G17" s="19">
        <f t="shared" si="0"/>
        <v>1.0644390643521033</v>
      </c>
      <c r="H17" s="15"/>
      <c r="I17" s="17">
        <v>2.142193418339966E-2</v>
      </c>
      <c r="J17" s="15"/>
      <c r="K17" s="19">
        <f t="shared" si="1"/>
        <v>1.0214219341833997</v>
      </c>
      <c r="L17" s="15"/>
      <c r="M17" s="17">
        <v>0.22445091710619547</v>
      </c>
      <c r="N17" s="15"/>
      <c r="O17" s="19">
        <f t="shared" si="2"/>
        <v>1.2244509171061955</v>
      </c>
      <c r="P17" s="87"/>
      <c r="Q17" s="90">
        <v>0.10259578679356585</v>
      </c>
      <c r="R17" s="87"/>
      <c r="S17" s="92">
        <f t="shared" si="4"/>
        <v>1.1025957867935658</v>
      </c>
      <c r="T17" s="87"/>
      <c r="U17" s="90">
        <v>0.23445091710619548</v>
      </c>
      <c r="V17" s="87"/>
      <c r="W17" s="92">
        <f t="shared" si="9"/>
        <v>1.2344509171061955</v>
      </c>
      <c r="X17" s="87"/>
      <c r="Y17" s="228">
        <v>0.39824684828313228</v>
      </c>
      <c r="Z17" s="161"/>
      <c r="AA17" s="92">
        <f t="shared" si="8"/>
        <v>1.3982468482831323</v>
      </c>
      <c r="AB17" s="87"/>
      <c r="AC17" s="17">
        <v>19.2</v>
      </c>
      <c r="AD17" s="18"/>
      <c r="AE17" s="161">
        <f t="shared" si="6"/>
        <v>4.3478260869565188E-2</v>
      </c>
      <c r="AF17" s="18"/>
      <c r="AG17" s="19">
        <f t="shared" si="7"/>
        <v>1.0434782608695652</v>
      </c>
      <c r="AU17" s="235"/>
      <c r="AV17" s="18"/>
      <c r="AW17" s="18"/>
      <c r="AX17" s="18"/>
      <c r="AY17" s="235"/>
      <c r="AZ17" s="18"/>
      <c r="BA17" s="18"/>
      <c r="BB17" s="18"/>
      <c r="BC17" s="235"/>
      <c r="BD17" s="18"/>
      <c r="BE17" s="18"/>
      <c r="BF17" s="18"/>
      <c r="BG17" s="235">
        <v>0.10259578679356585</v>
      </c>
      <c r="BH17" s="18"/>
      <c r="BI17" s="18">
        <v>1.1025957867935658</v>
      </c>
      <c r="BJ17" s="18"/>
      <c r="BK17" s="235">
        <v>0.23445091710619548</v>
      </c>
      <c r="BL17" s="18"/>
      <c r="BM17" s="18">
        <v>1.2344509171061955</v>
      </c>
      <c r="BN17" s="18"/>
      <c r="BO17" s="235">
        <v>0.39824684828313228</v>
      </c>
      <c r="BP17" s="235"/>
      <c r="BQ17" s="18">
        <v>1.3982468482831323</v>
      </c>
      <c r="BR17" s="18"/>
      <c r="BS17" s="18">
        <v>19.2</v>
      </c>
      <c r="BT17" s="18"/>
      <c r="BU17" s="235">
        <v>4.3478260869565188E-2</v>
      </c>
      <c r="BV17" s="18"/>
      <c r="BW17" s="18">
        <v>1.0434782608695652</v>
      </c>
      <c r="BY17" s="240">
        <f t="shared" si="5"/>
        <v>-1968</v>
      </c>
      <c r="BZ17" s="240">
        <f t="shared" si="3"/>
        <v>0</v>
      </c>
      <c r="CA17" s="240">
        <f t="shared" si="3"/>
        <v>-6.4439064352103337E-2</v>
      </c>
      <c r="CB17" s="240">
        <f t="shared" si="3"/>
        <v>0</v>
      </c>
      <c r="CC17" s="240">
        <f t="shared" si="3"/>
        <v>-1.0644390643521033</v>
      </c>
      <c r="CD17" s="240">
        <f t="shared" si="3"/>
        <v>0</v>
      </c>
      <c r="CE17" s="240">
        <f t="shared" si="3"/>
        <v>-2.142193418339966E-2</v>
      </c>
      <c r="CF17" s="240">
        <f t="shared" si="3"/>
        <v>0</v>
      </c>
      <c r="CG17" s="240">
        <f t="shared" si="3"/>
        <v>-1.0214219341833997</v>
      </c>
      <c r="CH17" s="240">
        <f t="shared" si="3"/>
        <v>0</v>
      </c>
      <c r="CI17" s="240">
        <f t="shared" si="3"/>
        <v>-0.22445091710619547</v>
      </c>
      <c r="CJ17" s="240">
        <f t="shared" si="3"/>
        <v>0</v>
      </c>
      <c r="CK17" s="240">
        <f t="shared" si="3"/>
        <v>-1.2244509171061955</v>
      </c>
      <c r="CL17" s="240">
        <f t="shared" si="3"/>
        <v>0</v>
      </c>
      <c r="CM17" s="240">
        <f t="shared" si="3"/>
        <v>0</v>
      </c>
      <c r="CN17" s="240">
        <f t="shared" si="3"/>
        <v>0</v>
      </c>
      <c r="CO17" s="240">
        <f t="shared" ref="CO17:CO76" si="10">BI17-S17</f>
        <v>0</v>
      </c>
      <c r="CP17" s="240">
        <f t="shared" ref="CP17:CP76" si="11">BJ17-T17</f>
        <v>0</v>
      </c>
      <c r="CQ17" s="240">
        <f t="shared" ref="CQ17:CQ76" si="12">BK17-U17</f>
        <v>0</v>
      </c>
      <c r="CR17" s="240">
        <f t="shared" ref="CR17:CR76" si="13">BL17-V17</f>
        <v>0</v>
      </c>
      <c r="CS17" s="240">
        <f t="shared" ref="CS17:CS76" si="14">BM17-W17</f>
        <v>0</v>
      </c>
      <c r="CT17" s="240">
        <f t="shared" ref="CT17:CT76" si="15">BN17-X17</f>
        <v>0</v>
      </c>
      <c r="CU17" s="240">
        <f t="shared" ref="CU17:CU76" si="16">BO17-Y17</f>
        <v>0</v>
      </c>
      <c r="CV17" s="240">
        <f t="shared" ref="CV17:CV76" si="17">BP17-Z17</f>
        <v>0</v>
      </c>
      <c r="CW17" s="240">
        <f t="shared" ref="CW17:CW76" si="18">BQ17-AA17</f>
        <v>0</v>
      </c>
      <c r="CX17" s="240">
        <f t="shared" ref="CX17:CX76" si="19">BR17-AB17</f>
        <v>0</v>
      </c>
      <c r="CY17" s="240">
        <f t="shared" ref="CY17:CY76" si="20">BS17-AC17</f>
        <v>0</v>
      </c>
      <c r="CZ17" s="240">
        <f t="shared" ref="CZ17:CZ76" si="21">BT17-AD17</f>
        <v>0</v>
      </c>
      <c r="DA17" s="240">
        <f t="shared" ref="DA17:DA76" si="22">BU17-AE17</f>
        <v>0</v>
      </c>
      <c r="DB17" s="240">
        <f t="shared" ref="DB17:DB76" si="23">BV17-AF17</f>
        <v>0</v>
      </c>
      <c r="DC17" s="240">
        <f t="shared" ref="DC17:DC76" si="24">BW17-AG17</f>
        <v>0</v>
      </c>
    </row>
    <row r="18" spans="3:107" x14ac:dyDescent="0.25">
      <c r="C18" s="23">
        <v>1969</v>
      </c>
      <c r="E18" s="17">
        <v>7.0852018768237546E-2</v>
      </c>
      <c r="F18" s="15"/>
      <c r="G18" s="19">
        <f t="shared" si="0"/>
        <v>1.0708520187682375</v>
      </c>
      <c r="H18" s="15"/>
      <c r="I18" s="17">
        <v>-2.8598681867983866E-2</v>
      </c>
      <c r="J18" s="15"/>
      <c r="K18" s="19">
        <f t="shared" si="1"/>
        <v>0.97140131813201613</v>
      </c>
      <c r="L18" s="15"/>
      <c r="M18" s="17">
        <v>-8.087847655295799E-3</v>
      </c>
      <c r="N18" s="15"/>
      <c r="O18" s="19">
        <f t="shared" si="2"/>
        <v>0.9919121523447042</v>
      </c>
      <c r="P18" s="87"/>
      <c r="Q18" s="90">
        <v>-8.3257595662318482E-2</v>
      </c>
      <c r="R18" s="87"/>
      <c r="S18" s="92">
        <f t="shared" si="4"/>
        <v>0.9167424043376815</v>
      </c>
      <c r="T18" s="87"/>
      <c r="U18" s="90">
        <v>1.9121523447042012E-3</v>
      </c>
      <c r="V18" s="87"/>
      <c r="W18" s="92">
        <f t="shared" si="9"/>
        <v>1.0019121523447041</v>
      </c>
      <c r="X18" s="87"/>
      <c r="Y18" s="228">
        <v>0.17247241553639325</v>
      </c>
      <c r="Z18" s="161"/>
      <c r="AA18" s="92">
        <f t="shared" si="8"/>
        <v>1.1724724155363933</v>
      </c>
      <c r="AB18" s="87"/>
      <c r="AC18" s="17">
        <v>20.100000000000001</v>
      </c>
      <c r="AD18" s="18"/>
      <c r="AE18" s="161">
        <f t="shared" si="6"/>
        <v>4.6875000000000222E-2</v>
      </c>
      <c r="AF18" s="18"/>
      <c r="AG18" s="19">
        <f t="shared" si="7"/>
        <v>1.0468750000000002</v>
      </c>
      <c r="AU18" s="235"/>
      <c r="AV18" s="18"/>
      <c r="AW18" s="18"/>
      <c r="AX18" s="18"/>
      <c r="AY18" s="235"/>
      <c r="AZ18" s="18"/>
      <c r="BA18" s="18"/>
      <c r="BB18" s="18"/>
      <c r="BC18" s="235"/>
      <c r="BD18" s="18"/>
      <c r="BE18" s="18"/>
      <c r="BF18" s="18"/>
      <c r="BG18" s="235">
        <v>-8.3257595662318482E-2</v>
      </c>
      <c r="BH18" s="18"/>
      <c r="BI18" s="18">
        <v>0.9167424043376815</v>
      </c>
      <c r="BJ18" s="18"/>
      <c r="BK18" s="235">
        <v>1.9121523447042012E-3</v>
      </c>
      <c r="BL18" s="18"/>
      <c r="BM18" s="18">
        <v>1.0019121523447041</v>
      </c>
      <c r="BN18" s="18"/>
      <c r="BO18" s="235">
        <v>0.17247241553639325</v>
      </c>
      <c r="BP18" s="235"/>
      <c r="BQ18" s="18">
        <v>1.1724724155363933</v>
      </c>
      <c r="BR18" s="18"/>
      <c r="BS18" s="18">
        <v>20.100000000000001</v>
      </c>
      <c r="BT18" s="18"/>
      <c r="BU18" s="235">
        <v>4.6875000000000222E-2</v>
      </c>
      <c r="BV18" s="18"/>
      <c r="BW18" s="18">
        <v>1.0468750000000002</v>
      </c>
      <c r="BY18" s="240">
        <f t="shared" si="5"/>
        <v>-1969</v>
      </c>
      <c r="BZ18" s="240">
        <f t="shared" ref="BZ18:BZ76" si="25">AT18-D18</f>
        <v>0</v>
      </c>
      <c r="CA18" s="240">
        <f t="shared" ref="CA18:CA76" si="26">AU18-E18</f>
        <v>-7.0852018768237546E-2</v>
      </c>
      <c r="CB18" s="240">
        <f t="shared" ref="CB18:CB76" si="27">AV18-F18</f>
        <v>0</v>
      </c>
      <c r="CC18" s="240">
        <f t="shared" ref="CC18:CC76" si="28">AW18-G18</f>
        <v>-1.0708520187682375</v>
      </c>
      <c r="CD18" s="240">
        <f t="shared" ref="CD18:CD76" si="29">AX18-H18</f>
        <v>0</v>
      </c>
      <c r="CE18" s="240">
        <f t="shared" ref="CE18:CE76" si="30">AY18-I18</f>
        <v>2.8598681867983866E-2</v>
      </c>
      <c r="CF18" s="240">
        <f t="shared" ref="CF18:CF76" si="31">AZ18-J18</f>
        <v>0</v>
      </c>
      <c r="CG18" s="240">
        <f t="shared" ref="CG18:CG76" si="32">BA18-K18</f>
        <v>-0.97140131813201613</v>
      </c>
      <c r="CH18" s="240">
        <f t="shared" ref="CH18:CH76" si="33">BB18-L18</f>
        <v>0</v>
      </c>
      <c r="CI18" s="240">
        <f t="shared" ref="CI18:CI76" si="34">BC18-M18</f>
        <v>8.087847655295799E-3</v>
      </c>
      <c r="CJ18" s="240">
        <f t="shared" ref="CJ18:CJ76" si="35">BD18-N18</f>
        <v>0</v>
      </c>
      <c r="CK18" s="240">
        <f t="shared" ref="CK18:CK76" si="36">BE18-O18</f>
        <v>-0.9919121523447042</v>
      </c>
      <c r="CL18" s="240">
        <f t="shared" ref="CL18:CL76" si="37">BF18-P18</f>
        <v>0</v>
      </c>
      <c r="CM18" s="240">
        <f t="shared" ref="CM18:CM76" si="38">BG18-Q18</f>
        <v>0</v>
      </c>
      <c r="CN18" s="240">
        <f t="shared" ref="CN18:CN76" si="39">BH18-R18</f>
        <v>0</v>
      </c>
      <c r="CO18" s="240">
        <f t="shared" si="10"/>
        <v>0</v>
      </c>
      <c r="CP18" s="240">
        <f t="shared" si="11"/>
        <v>0</v>
      </c>
      <c r="CQ18" s="240">
        <f t="shared" si="12"/>
        <v>0</v>
      </c>
      <c r="CR18" s="240">
        <f t="shared" si="13"/>
        <v>0</v>
      </c>
      <c r="CS18" s="240">
        <f t="shared" si="14"/>
        <v>0</v>
      </c>
      <c r="CT18" s="240">
        <f t="shared" si="15"/>
        <v>0</v>
      </c>
      <c r="CU18" s="240">
        <f t="shared" si="16"/>
        <v>0</v>
      </c>
      <c r="CV18" s="240">
        <f t="shared" si="17"/>
        <v>0</v>
      </c>
      <c r="CW18" s="240">
        <f t="shared" si="18"/>
        <v>0</v>
      </c>
      <c r="CX18" s="240">
        <f t="shared" si="19"/>
        <v>0</v>
      </c>
      <c r="CY18" s="240">
        <f t="shared" si="20"/>
        <v>0</v>
      </c>
      <c r="CZ18" s="240">
        <f t="shared" si="21"/>
        <v>0</v>
      </c>
      <c r="DA18" s="240">
        <f t="shared" si="22"/>
        <v>0</v>
      </c>
      <c r="DB18" s="240">
        <f t="shared" si="23"/>
        <v>0</v>
      </c>
      <c r="DC18" s="240">
        <f t="shared" si="24"/>
        <v>0</v>
      </c>
    </row>
    <row r="19" spans="3:107" x14ac:dyDescent="0.25">
      <c r="C19" s="23">
        <v>1970</v>
      </c>
      <c r="E19" s="17">
        <v>6.7001691572987632E-2</v>
      </c>
      <c r="F19" s="15"/>
      <c r="G19" s="19">
        <f t="shared" si="0"/>
        <v>1.0670016915729876</v>
      </c>
      <c r="H19" s="15"/>
      <c r="I19" s="17">
        <v>0.16388617998417709</v>
      </c>
      <c r="J19" s="15"/>
      <c r="K19" s="19">
        <f t="shared" si="1"/>
        <v>1.1638861799841771</v>
      </c>
      <c r="L19" s="15"/>
      <c r="M19" s="17">
        <v>-3.5661507350081667E-2</v>
      </c>
      <c r="N19" s="15"/>
      <c r="O19" s="19">
        <f t="shared" si="2"/>
        <v>0.96433849264991833</v>
      </c>
      <c r="P19" s="87"/>
      <c r="Q19" s="90">
        <v>-1.5453056395343889E-2</v>
      </c>
      <c r="R19" s="87"/>
      <c r="S19" s="92">
        <f t="shared" si="4"/>
        <v>0.98454694360465611</v>
      </c>
      <c r="T19" s="87"/>
      <c r="U19" s="90">
        <v>-0.16567278251343998</v>
      </c>
      <c r="V19" s="87"/>
      <c r="W19" s="92">
        <f t="shared" si="9"/>
        <v>0.83432721748656002</v>
      </c>
      <c r="X19" s="87"/>
      <c r="Y19" s="228">
        <v>-7.4095189996184474E-2</v>
      </c>
      <c r="Z19" s="161"/>
      <c r="AA19" s="92">
        <f t="shared" si="8"/>
        <v>0.92590481000381553</v>
      </c>
      <c r="AB19" s="87"/>
      <c r="AC19" s="17">
        <v>20.3</v>
      </c>
      <c r="AD19" s="18"/>
      <c r="AE19" s="161">
        <f t="shared" si="6"/>
        <v>9.9502487562188602E-3</v>
      </c>
      <c r="AF19" s="18"/>
      <c r="AG19" s="19">
        <f t="shared" si="7"/>
        <v>1.0099502487562189</v>
      </c>
      <c r="AU19" s="235"/>
      <c r="AV19" s="18"/>
      <c r="AW19" s="18"/>
      <c r="AX19" s="18"/>
      <c r="AY19" s="235"/>
      <c r="AZ19" s="18"/>
      <c r="BA19" s="18"/>
      <c r="BB19" s="18"/>
      <c r="BC19" s="235"/>
      <c r="BD19" s="18"/>
      <c r="BE19" s="18"/>
      <c r="BF19" s="18"/>
      <c r="BG19" s="235">
        <v>-1.5453056395343889E-2</v>
      </c>
      <c r="BH19" s="18"/>
      <c r="BI19" s="18">
        <v>0.98454694360465611</v>
      </c>
      <c r="BJ19" s="18"/>
      <c r="BK19" s="235">
        <v>-0.16567278251343998</v>
      </c>
      <c r="BL19" s="18"/>
      <c r="BM19" s="18">
        <v>0.83432721748656002</v>
      </c>
      <c r="BN19" s="18"/>
      <c r="BO19" s="235">
        <v>-7.4095189996184474E-2</v>
      </c>
      <c r="BP19" s="235"/>
      <c r="BQ19" s="18">
        <v>0.92590481000381553</v>
      </c>
      <c r="BR19" s="18"/>
      <c r="BS19" s="18">
        <v>20.3</v>
      </c>
      <c r="BT19" s="18"/>
      <c r="BU19" s="235">
        <v>9.9502487562188602E-3</v>
      </c>
      <c r="BV19" s="18"/>
      <c r="BW19" s="18">
        <v>1.0099502487562189</v>
      </c>
      <c r="BY19" s="240">
        <f t="shared" si="5"/>
        <v>-1970</v>
      </c>
      <c r="BZ19" s="240">
        <f t="shared" si="25"/>
        <v>0</v>
      </c>
      <c r="CA19" s="240">
        <f t="shared" si="26"/>
        <v>-6.7001691572987632E-2</v>
      </c>
      <c r="CB19" s="240">
        <f t="shared" si="27"/>
        <v>0</v>
      </c>
      <c r="CC19" s="240">
        <f t="shared" si="28"/>
        <v>-1.0670016915729876</v>
      </c>
      <c r="CD19" s="240">
        <f t="shared" si="29"/>
        <v>0</v>
      </c>
      <c r="CE19" s="240">
        <f t="shared" si="30"/>
        <v>-0.16388617998417709</v>
      </c>
      <c r="CF19" s="240">
        <f t="shared" si="31"/>
        <v>0</v>
      </c>
      <c r="CG19" s="240">
        <f t="shared" si="32"/>
        <v>-1.1638861799841771</v>
      </c>
      <c r="CH19" s="240">
        <f t="shared" si="33"/>
        <v>0</v>
      </c>
      <c r="CI19" s="240">
        <f t="shared" si="34"/>
        <v>3.5661507350081667E-2</v>
      </c>
      <c r="CJ19" s="240">
        <f t="shared" si="35"/>
        <v>0</v>
      </c>
      <c r="CK19" s="240">
        <f t="shared" si="36"/>
        <v>-0.96433849264991833</v>
      </c>
      <c r="CL19" s="240">
        <f t="shared" si="37"/>
        <v>0</v>
      </c>
      <c r="CM19" s="240">
        <f t="shared" si="38"/>
        <v>0</v>
      </c>
      <c r="CN19" s="240">
        <f t="shared" si="39"/>
        <v>0</v>
      </c>
      <c r="CO19" s="240">
        <f t="shared" si="10"/>
        <v>0</v>
      </c>
      <c r="CP19" s="240">
        <f t="shared" si="11"/>
        <v>0</v>
      </c>
      <c r="CQ19" s="240">
        <f t="shared" si="12"/>
        <v>0</v>
      </c>
      <c r="CR19" s="240">
        <f t="shared" si="13"/>
        <v>0</v>
      </c>
      <c r="CS19" s="240">
        <f t="shared" si="14"/>
        <v>0</v>
      </c>
      <c r="CT19" s="240">
        <f t="shared" si="15"/>
        <v>0</v>
      </c>
      <c r="CU19" s="240">
        <f t="shared" si="16"/>
        <v>0</v>
      </c>
      <c r="CV19" s="240">
        <f t="shared" si="17"/>
        <v>0</v>
      </c>
      <c r="CW19" s="240">
        <f t="shared" si="18"/>
        <v>0</v>
      </c>
      <c r="CX19" s="240">
        <f t="shared" si="19"/>
        <v>0</v>
      </c>
      <c r="CY19" s="240">
        <f t="shared" si="20"/>
        <v>0</v>
      </c>
      <c r="CZ19" s="240">
        <f t="shared" si="21"/>
        <v>0</v>
      </c>
      <c r="DA19" s="240">
        <f t="shared" si="22"/>
        <v>0</v>
      </c>
      <c r="DB19" s="240">
        <f t="shared" si="23"/>
        <v>0</v>
      </c>
      <c r="DC19" s="240">
        <f t="shared" si="24"/>
        <v>0</v>
      </c>
    </row>
    <row r="20" spans="3:107" x14ac:dyDescent="0.25">
      <c r="C20" s="23">
        <v>1971</v>
      </c>
      <c r="E20" s="17">
        <v>3.8069122592896631E-2</v>
      </c>
      <c r="F20" s="15"/>
      <c r="G20" s="19">
        <f t="shared" si="0"/>
        <v>1.0380691225928966</v>
      </c>
      <c r="H20" s="15"/>
      <c r="I20" s="17">
        <v>0.14839799256433062</v>
      </c>
      <c r="J20" s="15"/>
      <c r="K20" s="19">
        <f t="shared" si="1"/>
        <v>1.1483979925643306</v>
      </c>
      <c r="L20" s="15"/>
      <c r="M20" s="17">
        <v>8.0076891021763519E-2</v>
      </c>
      <c r="N20" s="15"/>
      <c r="O20" s="19">
        <f t="shared" si="2"/>
        <v>1.0800768910217635</v>
      </c>
      <c r="P20" s="87"/>
      <c r="Q20" s="90">
        <v>0.12219481001942212</v>
      </c>
      <c r="R20" s="87"/>
      <c r="S20" s="92">
        <f t="shared" si="4"/>
        <v>1.1221948100194221</v>
      </c>
      <c r="T20" s="87"/>
      <c r="U20" s="90">
        <v>0.31389638803824016</v>
      </c>
      <c r="V20" s="87"/>
      <c r="W20" s="92">
        <f t="shared" si="9"/>
        <v>1.3138963880382402</v>
      </c>
      <c r="X20" s="87"/>
      <c r="Y20" s="228">
        <v>0.44498345527051408</v>
      </c>
      <c r="Z20" s="161"/>
      <c r="AA20" s="92">
        <f t="shared" si="8"/>
        <v>1.4449834552705141</v>
      </c>
      <c r="AB20" s="87"/>
      <c r="AC20" s="17">
        <v>21.3</v>
      </c>
      <c r="AD20" s="18"/>
      <c r="AE20" s="161">
        <f t="shared" si="6"/>
        <v>4.9261083743842304E-2</v>
      </c>
      <c r="AF20" s="18"/>
      <c r="AG20" s="19">
        <f t="shared" si="7"/>
        <v>1.0492610837438423</v>
      </c>
      <c r="AU20" s="235"/>
      <c r="AV20" s="18"/>
      <c r="AW20" s="18"/>
      <c r="AX20" s="18"/>
      <c r="AY20" s="235"/>
      <c r="AZ20" s="18"/>
      <c r="BA20" s="18"/>
      <c r="BB20" s="18"/>
      <c r="BC20" s="235"/>
      <c r="BD20" s="18"/>
      <c r="BE20" s="18"/>
      <c r="BF20" s="18"/>
      <c r="BG20" s="235">
        <v>0.12219481001942212</v>
      </c>
      <c r="BH20" s="18"/>
      <c r="BI20" s="18">
        <v>1.1221948100194221</v>
      </c>
      <c r="BJ20" s="18"/>
      <c r="BK20" s="235">
        <v>0.31389638803824016</v>
      </c>
      <c r="BL20" s="18"/>
      <c r="BM20" s="18">
        <v>1.3138963880382402</v>
      </c>
      <c r="BN20" s="18"/>
      <c r="BO20" s="235">
        <v>0.44498345527051408</v>
      </c>
      <c r="BP20" s="235"/>
      <c r="BQ20" s="18">
        <v>1.4449834552705141</v>
      </c>
      <c r="BR20" s="18"/>
      <c r="BS20" s="18">
        <v>21.3</v>
      </c>
      <c r="BT20" s="18"/>
      <c r="BU20" s="235">
        <v>4.9261083743842304E-2</v>
      </c>
      <c r="BV20" s="18"/>
      <c r="BW20" s="18">
        <v>1.0492610837438423</v>
      </c>
      <c r="BY20" s="240">
        <f t="shared" si="5"/>
        <v>-1971</v>
      </c>
      <c r="BZ20" s="240">
        <f t="shared" si="25"/>
        <v>0</v>
      </c>
      <c r="CA20" s="240">
        <f t="shared" si="26"/>
        <v>-3.8069122592896631E-2</v>
      </c>
      <c r="CB20" s="240">
        <f t="shared" si="27"/>
        <v>0</v>
      </c>
      <c r="CC20" s="240">
        <f t="shared" si="28"/>
        <v>-1.0380691225928966</v>
      </c>
      <c r="CD20" s="240">
        <f t="shared" si="29"/>
        <v>0</v>
      </c>
      <c r="CE20" s="240">
        <f t="shared" si="30"/>
        <v>-0.14839799256433062</v>
      </c>
      <c r="CF20" s="240">
        <f t="shared" si="31"/>
        <v>0</v>
      </c>
      <c r="CG20" s="240">
        <f t="shared" si="32"/>
        <v>-1.1483979925643306</v>
      </c>
      <c r="CH20" s="240">
        <f t="shared" si="33"/>
        <v>0</v>
      </c>
      <c r="CI20" s="240">
        <f t="shared" si="34"/>
        <v>-8.0076891021763519E-2</v>
      </c>
      <c r="CJ20" s="240">
        <f t="shared" si="35"/>
        <v>0</v>
      </c>
      <c r="CK20" s="240">
        <f t="shared" si="36"/>
        <v>-1.0800768910217635</v>
      </c>
      <c r="CL20" s="240">
        <f t="shared" si="37"/>
        <v>0</v>
      </c>
      <c r="CM20" s="240">
        <f t="shared" si="38"/>
        <v>0</v>
      </c>
      <c r="CN20" s="240">
        <f t="shared" si="39"/>
        <v>0</v>
      </c>
      <c r="CO20" s="240">
        <f t="shared" si="10"/>
        <v>0</v>
      </c>
      <c r="CP20" s="240">
        <f t="shared" si="11"/>
        <v>0</v>
      </c>
      <c r="CQ20" s="240">
        <f t="shared" si="12"/>
        <v>0</v>
      </c>
      <c r="CR20" s="240">
        <f t="shared" si="13"/>
        <v>0</v>
      </c>
      <c r="CS20" s="240">
        <f t="shared" si="14"/>
        <v>0</v>
      </c>
      <c r="CT20" s="240">
        <f t="shared" si="15"/>
        <v>0</v>
      </c>
      <c r="CU20" s="240">
        <f t="shared" si="16"/>
        <v>0</v>
      </c>
      <c r="CV20" s="240">
        <f t="shared" si="17"/>
        <v>0</v>
      </c>
      <c r="CW20" s="240">
        <f t="shared" si="18"/>
        <v>0</v>
      </c>
      <c r="CX20" s="240">
        <f t="shared" si="19"/>
        <v>0</v>
      </c>
      <c r="CY20" s="240">
        <f t="shared" si="20"/>
        <v>0</v>
      </c>
      <c r="CZ20" s="240">
        <f t="shared" si="21"/>
        <v>0</v>
      </c>
      <c r="DA20" s="240">
        <f t="shared" si="22"/>
        <v>0</v>
      </c>
      <c r="DB20" s="240">
        <f t="shared" si="23"/>
        <v>0</v>
      </c>
      <c r="DC20" s="240">
        <f t="shared" si="24"/>
        <v>0</v>
      </c>
    </row>
    <row r="21" spans="3:107" x14ac:dyDescent="0.25">
      <c r="C21" s="23">
        <v>1972</v>
      </c>
      <c r="E21" s="17">
        <v>3.5538699782370342E-2</v>
      </c>
      <c r="F21" s="15"/>
      <c r="G21" s="19">
        <f t="shared" si="0"/>
        <v>1.0355386997823703</v>
      </c>
      <c r="H21" s="15"/>
      <c r="I21" s="17">
        <v>8.113072635934504E-2</v>
      </c>
      <c r="J21" s="15"/>
      <c r="K21" s="19">
        <f t="shared" si="1"/>
        <v>1.081130726359345</v>
      </c>
      <c r="L21" s="15"/>
      <c r="M21" s="17">
        <v>0.27383382287051328</v>
      </c>
      <c r="N21" s="15"/>
      <c r="O21" s="19">
        <f t="shared" si="2"/>
        <v>1.2738338228705133</v>
      </c>
      <c r="P21" s="87"/>
      <c r="Q21" s="90">
        <v>0.18616255118080449</v>
      </c>
      <c r="R21" s="87"/>
      <c r="S21" s="92">
        <f t="shared" si="4"/>
        <v>1.1861625511808045</v>
      </c>
      <c r="T21" s="87"/>
      <c r="U21" s="90">
        <v>0.36648421298683331</v>
      </c>
      <c r="V21" s="87"/>
      <c r="W21" s="92">
        <f t="shared" si="9"/>
        <v>1.3664842129868333</v>
      </c>
      <c r="X21" s="87"/>
      <c r="Y21" s="228">
        <v>0.20170643415215284</v>
      </c>
      <c r="Z21" s="161"/>
      <c r="AA21" s="92">
        <f t="shared" si="8"/>
        <v>1.2017064341521528</v>
      </c>
      <c r="AB21" s="87"/>
      <c r="AC21" s="17">
        <v>22.4</v>
      </c>
      <c r="AD21" s="18"/>
      <c r="AE21" s="161">
        <f t="shared" si="6"/>
        <v>5.1643192488262768E-2</v>
      </c>
      <c r="AF21" s="18"/>
      <c r="AG21" s="19">
        <f t="shared" si="7"/>
        <v>1.0516431924882628</v>
      </c>
      <c r="AU21" s="235"/>
      <c r="AV21" s="18"/>
      <c r="AW21" s="18"/>
      <c r="AX21" s="18"/>
      <c r="AY21" s="235"/>
      <c r="AZ21" s="18"/>
      <c r="BA21" s="18"/>
      <c r="BB21" s="18"/>
      <c r="BC21" s="235"/>
      <c r="BD21" s="18"/>
      <c r="BE21" s="18"/>
      <c r="BF21" s="18"/>
      <c r="BG21" s="235">
        <v>0.18616255118080449</v>
      </c>
      <c r="BH21" s="18"/>
      <c r="BI21" s="18">
        <v>1.1861625511808045</v>
      </c>
      <c r="BJ21" s="18"/>
      <c r="BK21" s="235">
        <v>0.36648421298683331</v>
      </c>
      <c r="BL21" s="18"/>
      <c r="BM21" s="18">
        <v>1.3664842129868333</v>
      </c>
      <c r="BN21" s="18"/>
      <c r="BO21" s="235">
        <v>0.20170643415215284</v>
      </c>
      <c r="BP21" s="235"/>
      <c r="BQ21" s="18">
        <v>1.2017064341521528</v>
      </c>
      <c r="BR21" s="18"/>
      <c r="BS21" s="18">
        <v>22.4</v>
      </c>
      <c r="BT21" s="18"/>
      <c r="BU21" s="235">
        <v>5.1643192488262768E-2</v>
      </c>
      <c r="BV21" s="18"/>
      <c r="BW21" s="18">
        <v>1.0516431924882628</v>
      </c>
      <c r="BY21" s="240">
        <f t="shared" si="5"/>
        <v>-1972</v>
      </c>
      <c r="BZ21" s="240">
        <f t="shared" si="25"/>
        <v>0</v>
      </c>
      <c r="CA21" s="240">
        <f t="shared" si="26"/>
        <v>-3.5538699782370342E-2</v>
      </c>
      <c r="CB21" s="240">
        <f t="shared" si="27"/>
        <v>0</v>
      </c>
      <c r="CC21" s="240">
        <f t="shared" si="28"/>
        <v>-1.0355386997823703</v>
      </c>
      <c r="CD21" s="240">
        <f t="shared" si="29"/>
        <v>0</v>
      </c>
      <c r="CE21" s="240">
        <f t="shared" si="30"/>
        <v>-8.113072635934504E-2</v>
      </c>
      <c r="CF21" s="240">
        <f t="shared" si="31"/>
        <v>0</v>
      </c>
      <c r="CG21" s="240">
        <f t="shared" si="32"/>
        <v>-1.081130726359345</v>
      </c>
      <c r="CH21" s="240">
        <f t="shared" si="33"/>
        <v>0</v>
      </c>
      <c r="CI21" s="240">
        <f t="shared" si="34"/>
        <v>-0.27383382287051328</v>
      </c>
      <c r="CJ21" s="240">
        <f t="shared" si="35"/>
        <v>0</v>
      </c>
      <c r="CK21" s="240">
        <f t="shared" si="36"/>
        <v>-1.2738338228705133</v>
      </c>
      <c r="CL21" s="240">
        <f t="shared" si="37"/>
        <v>0</v>
      </c>
      <c r="CM21" s="240">
        <f t="shared" si="38"/>
        <v>0</v>
      </c>
      <c r="CN21" s="240">
        <f t="shared" si="39"/>
        <v>0</v>
      </c>
      <c r="CO21" s="240">
        <f t="shared" si="10"/>
        <v>0</v>
      </c>
      <c r="CP21" s="240">
        <f t="shared" si="11"/>
        <v>0</v>
      </c>
      <c r="CQ21" s="240">
        <f t="shared" si="12"/>
        <v>0</v>
      </c>
      <c r="CR21" s="240">
        <f t="shared" si="13"/>
        <v>0</v>
      </c>
      <c r="CS21" s="240">
        <f t="shared" si="14"/>
        <v>0</v>
      </c>
      <c r="CT21" s="240">
        <f t="shared" si="15"/>
        <v>0</v>
      </c>
      <c r="CU21" s="240">
        <f t="shared" si="16"/>
        <v>0</v>
      </c>
      <c r="CV21" s="240">
        <f t="shared" si="17"/>
        <v>0</v>
      </c>
      <c r="CW21" s="240">
        <f t="shared" si="18"/>
        <v>0</v>
      </c>
      <c r="CX21" s="240">
        <f t="shared" si="19"/>
        <v>0</v>
      </c>
      <c r="CY21" s="240">
        <f t="shared" si="20"/>
        <v>0</v>
      </c>
      <c r="CZ21" s="240">
        <f t="shared" si="21"/>
        <v>0</v>
      </c>
      <c r="DA21" s="240">
        <f t="shared" si="22"/>
        <v>0</v>
      </c>
      <c r="DB21" s="240">
        <f t="shared" si="23"/>
        <v>0</v>
      </c>
      <c r="DC21" s="240">
        <f t="shared" si="24"/>
        <v>0</v>
      </c>
    </row>
    <row r="22" spans="3:107" x14ac:dyDescent="0.25">
      <c r="C22" s="23">
        <v>1973</v>
      </c>
      <c r="E22" s="17">
        <v>5.1113601010025711E-2</v>
      </c>
      <c r="F22" s="15"/>
      <c r="G22" s="19">
        <f t="shared" si="0"/>
        <v>1.0511136010100257</v>
      </c>
      <c r="H22" s="15"/>
      <c r="I22" s="17">
        <v>1.9694578211501002E-2</v>
      </c>
      <c r="J22" s="15"/>
      <c r="K22" s="19">
        <f t="shared" si="1"/>
        <v>1.019694578211501</v>
      </c>
      <c r="L22" s="15"/>
      <c r="M22" s="17">
        <v>2.7357107962873162E-3</v>
      </c>
      <c r="N22" s="15"/>
      <c r="O22" s="19">
        <f t="shared" si="2"/>
        <v>1.0027357107962873</v>
      </c>
      <c r="P22" s="87"/>
      <c r="Q22" s="90">
        <v>-0.14530698352156113</v>
      </c>
      <c r="R22" s="87"/>
      <c r="S22" s="92">
        <f t="shared" si="4"/>
        <v>0.85469301647843887</v>
      </c>
      <c r="T22" s="87"/>
      <c r="U22" s="90">
        <v>-0.14044974362608209</v>
      </c>
      <c r="V22" s="87"/>
      <c r="W22" s="92">
        <f t="shared" si="9"/>
        <v>0.85955025637391791</v>
      </c>
      <c r="X22" s="87"/>
      <c r="Y22" s="228">
        <v>7.6475598879067519E-2</v>
      </c>
      <c r="Z22" s="161"/>
      <c r="AA22" s="92">
        <f t="shared" si="8"/>
        <v>1.0764755988790675</v>
      </c>
      <c r="AB22" s="87"/>
      <c r="AC22" s="17">
        <v>24.5</v>
      </c>
      <c r="AD22" s="18"/>
      <c r="AE22" s="161">
        <f t="shared" si="6"/>
        <v>9.375E-2</v>
      </c>
      <c r="AF22" s="18"/>
      <c r="AG22" s="19">
        <f t="shared" si="7"/>
        <v>1.09375</v>
      </c>
      <c r="AU22" s="235"/>
      <c r="AV22" s="18"/>
      <c r="AW22" s="18"/>
      <c r="AX22" s="18"/>
      <c r="AY22" s="235"/>
      <c r="AZ22" s="18"/>
      <c r="BA22" s="18"/>
      <c r="BB22" s="18"/>
      <c r="BC22" s="235"/>
      <c r="BD22" s="18"/>
      <c r="BE22" s="18"/>
      <c r="BF22" s="18"/>
      <c r="BG22" s="235">
        <v>-0.14530698352156113</v>
      </c>
      <c r="BH22" s="18"/>
      <c r="BI22" s="18">
        <v>0.85469301647843887</v>
      </c>
      <c r="BJ22" s="18"/>
      <c r="BK22" s="235">
        <v>-0.14044974362608209</v>
      </c>
      <c r="BL22" s="18"/>
      <c r="BM22" s="18">
        <v>0.85955025637391791</v>
      </c>
      <c r="BN22" s="18"/>
      <c r="BO22" s="235">
        <v>7.6475598879067519E-2</v>
      </c>
      <c r="BP22" s="235"/>
      <c r="BQ22" s="18">
        <v>1.0764755988790675</v>
      </c>
      <c r="BR22" s="18"/>
      <c r="BS22" s="18">
        <v>24.5</v>
      </c>
      <c r="BT22" s="18"/>
      <c r="BU22" s="235">
        <v>9.375E-2</v>
      </c>
      <c r="BV22" s="18"/>
      <c r="BW22" s="18">
        <v>1.09375</v>
      </c>
      <c r="BY22" s="240">
        <f t="shared" si="5"/>
        <v>-1973</v>
      </c>
      <c r="BZ22" s="240">
        <f t="shared" si="25"/>
        <v>0</v>
      </c>
      <c r="CA22" s="240">
        <f t="shared" si="26"/>
        <v>-5.1113601010025711E-2</v>
      </c>
      <c r="CB22" s="240">
        <f t="shared" si="27"/>
        <v>0</v>
      </c>
      <c r="CC22" s="240">
        <f t="shared" si="28"/>
        <v>-1.0511136010100257</v>
      </c>
      <c r="CD22" s="240">
        <f t="shared" si="29"/>
        <v>0</v>
      </c>
      <c r="CE22" s="240">
        <f t="shared" si="30"/>
        <v>-1.9694578211501002E-2</v>
      </c>
      <c r="CF22" s="240">
        <f t="shared" si="31"/>
        <v>0</v>
      </c>
      <c r="CG22" s="240">
        <f t="shared" si="32"/>
        <v>-1.019694578211501</v>
      </c>
      <c r="CH22" s="240">
        <f t="shared" si="33"/>
        <v>0</v>
      </c>
      <c r="CI22" s="240">
        <f t="shared" si="34"/>
        <v>-2.7357107962873162E-3</v>
      </c>
      <c r="CJ22" s="240">
        <f t="shared" si="35"/>
        <v>0</v>
      </c>
      <c r="CK22" s="240">
        <f t="shared" si="36"/>
        <v>-1.0027357107962873</v>
      </c>
      <c r="CL22" s="240">
        <f t="shared" si="37"/>
        <v>0</v>
      </c>
      <c r="CM22" s="240">
        <f t="shared" si="38"/>
        <v>0</v>
      </c>
      <c r="CN22" s="240">
        <f t="shared" si="39"/>
        <v>0</v>
      </c>
      <c r="CO22" s="240">
        <f t="shared" si="10"/>
        <v>0</v>
      </c>
      <c r="CP22" s="240">
        <f t="shared" si="11"/>
        <v>0</v>
      </c>
      <c r="CQ22" s="240">
        <f t="shared" si="12"/>
        <v>0</v>
      </c>
      <c r="CR22" s="240">
        <f t="shared" si="13"/>
        <v>0</v>
      </c>
      <c r="CS22" s="240">
        <f t="shared" si="14"/>
        <v>0</v>
      </c>
      <c r="CT22" s="240">
        <f t="shared" si="15"/>
        <v>0</v>
      </c>
      <c r="CU22" s="240">
        <f t="shared" si="16"/>
        <v>0</v>
      </c>
      <c r="CV22" s="240">
        <f t="shared" si="17"/>
        <v>0</v>
      </c>
      <c r="CW22" s="240">
        <f t="shared" si="18"/>
        <v>0</v>
      </c>
      <c r="CX22" s="240">
        <f t="shared" si="19"/>
        <v>0</v>
      </c>
      <c r="CY22" s="240">
        <f t="shared" si="20"/>
        <v>0</v>
      </c>
      <c r="CZ22" s="240">
        <f t="shared" si="21"/>
        <v>0</v>
      </c>
      <c r="DA22" s="240">
        <f t="shared" si="22"/>
        <v>0</v>
      </c>
      <c r="DB22" s="240">
        <f t="shared" si="23"/>
        <v>0</v>
      </c>
      <c r="DC22" s="240">
        <f t="shared" si="24"/>
        <v>0</v>
      </c>
    </row>
    <row r="23" spans="3:107" x14ac:dyDescent="0.25">
      <c r="C23" s="23">
        <v>1974</v>
      </c>
      <c r="E23" s="17">
        <v>7.8499420199613201E-2</v>
      </c>
      <c r="F23" s="15"/>
      <c r="G23" s="19">
        <f t="shared" si="0"/>
        <v>1.0784994201996132</v>
      </c>
      <c r="H23" s="15"/>
      <c r="I23" s="17">
        <v>-4.5288077056573228E-2</v>
      </c>
      <c r="J23" s="15"/>
      <c r="K23" s="19">
        <f t="shared" si="1"/>
        <v>0.95471192294342677</v>
      </c>
      <c r="L23" s="15"/>
      <c r="M23" s="17">
        <v>-0.25927116827438368</v>
      </c>
      <c r="N23" s="15"/>
      <c r="O23" s="19">
        <f t="shared" si="2"/>
        <v>0.74072883172561632</v>
      </c>
      <c r="P23" s="87"/>
      <c r="Q23" s="90">
        <v>-0.27199836473132877</v>
      </c>
      <c r="R23" s="87"/>
      <c r="S23" s="92">
        <f t="shared" si="4"/>
        <v>0.72800163526867123</v>
      </c>
      <c r="T23" s="87"/>
      <c r="U23" s="90">
        <v>-0.22623238428269921</v>
      </c>
      <c r="V23" s="87"/>
      <c r="W23" s="92">
        <f t="shared" si="9"/>
        <v>0.77376761571730079</v>
      </c>
      <c r="X23" s="87"/>
      <c r="Y23" s="228">
        <v>-0.17588387209004586</v>
      </c>
      <c r="Z23" s="161"/>
      <c r="AA23" s="92">
        <f t="shared" si="8"/>
        <v>0.82411612790995414</v>
      </c>
      <c r="AB23" s="87"/>
      <c r="AC23" s="17">
        <v>27.6</v>
      </c>
      <c r="AD23" s="18"/>
      <c r="AE23" s="161">
        <f t="shared" si="6"/>
        <v>0.12653061224489792</v>
      </c>
      <c r="AF23" s="18"/>
      <c r="AG23" s="19">
        <f t="shared" si="7"/>
        <v>1.1265306122448979</v>
      </c>
      <c r="AU23" s="235"/>
      <c r="AV23" s="18"/>
      <c r="AW23" s="18"/>
      <c r="AX23" s="18"/>
      <c r="AY23" s="235"/>
      <c r="AZ23" s="18"/>
      <c r="BA23" s="18"/>
      <c r="BB23" s="18"/>
      <c r="BC23" s="235"/>
      <c r="BD23" s="18"/>
      <c r="BE23" s="18"/>
      <c r="BF23" s="18"/>
      <c r="BG23" s="235">
        <v>-0.27199836473132877</v>
      </c>
      <c r="BH23" s="18"/>
      <c r="BI23" s="18">
        <v>0.72800163526867123</v>
      </c>
      <c r="BJ23" s="18"/>
      <c r="BK23" s="235">
        <v>-0.22623238428269921</v>
      </c>
      <c r="BL23" s="18"/>
      <c r="BM23" s="18">
        <v>0.77376761571730079</v>
      </c>
      <c r="BN23" s="18"/>
      <c r="BO23" s="235">
        <v>-0.17588387209004586</v>
      </c>
      <c r="BP23" s="235"/>
      <c r="BQ23" s="18">
        <v>0.82411612790995414</v>
      </c>
      <c r="BR23" s="18"/>
      <c r="BS23" s="18">
        <v>27.6</v>
      </c>
      <c r="BT23" s="18"/>
      <c r="BU23" s="235">
        <v>0.12653061224489792</v>
      </c>
      <c r="BV23" s="18"/>
      <c r="BW23" s="18">
        <v>1.1265306122448979</v>
      </c>
      <c r="BY23" s="240">
        <f t="shared" si="5"/>
        <v>-1974</v>
      </c>
      <c r="BZ23" s="240">
        <f t="shared" si="25"/>
        <v>0</v>
      </c>
      <c r="CA23" s="240">
        <f t="shared" si="26"/>
        <v>-7.8499420199613201E-2</v>
      </c>
      <c r="CB23" s="240">
        <f t="shared" si="27"/>
        <v>0</v>
      </c>
      <c r="CC23" s="240">
        <f t="shared" si="28"/>
        <v>-1.0784994201996132</v>
      </c>
      <c r="CD23" s="240">
        <f t="shared" si="29"/>
        <v>0</v>
      </c>
      <c r="CE23" s="240">
        <f t="shared" si="30"/>
        <v>4.5288077056573228E-2</v>
      </c>
      <c r="CF23" s="240">
        <f t="shared" si="31"/>
        <v>0</v>
      </c>
      <c r="CG23" s="240">
        <f t="shared" si="32"/>
        <v>-0.95471192294342677</v>
      </c>
      <c r="CH23" s="240">
        <f t="shared" si="33"/>
        <v>0</v>
      </c>
      <c r="CI23" s="240">
        <f t="shared" si="34"/>
        <v>0.25927116827438368</v>
      </c>
      <c r="CJ23" s="240">
        <f t="shared" si="35"/>
        <v>0</v>
      </c>
      <c r="CK23" s="240">
        <f t="shared" si="36"/>
        <v>-0.74072883172561632</v>
      </c>
      <c r="CL23" s="240">
        <f t="shared" si="37"/>
        <v>0</v>
      </c>
      <c r="CM23" s="240">
        <f t="shared" si="38"/>
        <v>0</v>
      </c>
      <c r="CN23" s="240">
        <f t="shared" si="39"/>
        <v>0</v>
      </c>
      <c r="CO23" s="240">
        <f t="shared" si="10"/>
        <v>0</v>
      </c>
      <c r="CP23" s="240">
        <f t="shared" si="11"/>
        <v>0</v>
      </c>
      <c r="CQ23" s="240">
        <f t="shared" si="12"/>
        <v>0</v>
      </c>
      <c r="CR23" s="240">
        <f t="shared" si="13"/>
        <v>0</v>
      </c>
      <c r="CS23" s="240">
        <f t="shared" si="14"/>
        <v>0</v>
      </c>
      <c r="CT23" s="240">
        <f t="shared" si="15"/>
        <v>0</v>
      </c>
      <c r="CU23" s="240">
        <f t="shared" si="16"/>
        <v>0</v>
      </c>
      <c r="CV23" s="240">
        <f t="shared" si="17"/>
        <v>0</v>
      </c>
      <c r="CW23" s="240">
        <f t="shared" si="18"/>
        <v>0</v>
      </c>
      <c r="CX23" s="240">
        <f t="shared" si="19"/>
        <v>0</v>
      </c>
      <c r="CY23" s="240">
        <f t="shared" si="20"/>
        <v>0</v>
      </c>
      <c r="CZ23" s="240">
        <f t="shared" si="21"/>
        <v>0</v>
      </c>
      <c r="DA23" s="240">
        <f t="shared" si="22"/>
        <v>0</v>
      </c>
      <c r="DB23" s="240">
        <f t="shared" si="23"/>
        <v>0</v>
      </c>
      <c r="DC23" s="240">
        <f t="shared" si="24"/>
        <v>0</v>
      </c>
    </row>
    <row r="24" spans="3:107" x14ac:dyDescent="0.25">
      <c r="C24" s="23">
        <v>1975</v>
      </c>
      <c r="E24" s="17">
        <v>7.4074049251025009E-2</v>
      </c>
      <c r="F24" s="15"/>
      <c r="G24" s="19">
        <f t="shared" si="0"/>
        <v>1.074074049251025</v>
      </c>
      <c r="H24" s="15"/>
      <c r="I24" s="17">
        <v>8.0223194133982378E-2</v>
      </c>
      <c r="J24" s="15"/>
      <c r="K24" s="19">
        <f t="shared" si="1"/>
        <v>1.0802231941339824</v>
      </c>
      <c r="L24" s="15"/>
      <c r="M24" s="17">
        <v>0.18483050735980844</v>
      </c>
      <c r="N24" s="15"/>
      <c r="O24" s="19">
        <f t="shared" si="2"/>
        <v>1.1848305073598084</v>
      </c>
      <c r="P24" s="87"/>
      <c r="Q24" s="90">
        <v>0.40760024525189764</v>
      </c>
      <c r="R24" s="87"/>
      <c r="S24" s="92">
        <f t="shared" si="4"/>
        <v>1.4076002452518976</v>
      </c>
      <c r="T24" s="87"/>
      <c r="U24" s="90">
        <v>0.40668133527510331</v>
      </c>
      <c r="V24" s="87"/>
      <c r="W24" s="92">
        <f t="shared" si="9"/>
        <v>1.4066813352751033</v>
      </c>
      <c r="X24" s="87"/>
      <c r="Y24" s="228">
        <v>0.20078542133312816</v>
      </c>
      <c r="Z24" s="161"/>
      <c r="AA24" s="92">
        <f t="shared" si="8"/>
        <v>1.2007854213331282</v>
      </c>
      <c r="AB24" s="87"/>
      <c r="AC24" s="17">
        <v>30.2</v>
      </c>
      <c r="AD24" s="18"/>
      <c r="AE24" s="161">
        <f t="shared" si="6"/>
        <v>9.4202898550724612E-2</v>
      </c>
      <c r="AF24" s="18"/>
      <c r="AG24" s="19">
        <f t="shared" si="7"/>
        <v>1.0942028985507246</v>
      </c>
      <c r="AU24" s="235"/>
      <c r="AV24" s="18"/>
      <c r="AW24" s="18"/>
      <c r="AX24" s="18"/>
      <c r="AY24" s="235"/>
      <c r="AZ24" s="18"/>
      <c r="BA24" s="18"/>
      <c r="BB24" s="18"/>
      <c r="BC24" s="235"/>
      <c r="BD24" s="18"/>
      <c r="BE24" s="18"/>
      <c r="BF24" s="18"/>
      <c r="BG24" s="235">
        <v>0.40760024525189764</v>
      </c>
      <c r="BH24" s="18"/>
      <c r="BI24" s="18">
        <v>1.4076002452518976</v>
      </c>
      <c r="BJ24" s="18"/>
      <c r="BK24" s="235">
        <v>0.40668133527510331</v>
      </c>
      <c r="BL24" s="18"/>
      <c r="BM24" s="18">
        <v>1.4066813352751033</v>
      </c>
      <c r="BN24" s="18"/>
      <c r="BO24" s="235">
        <v>0.20078542133312816</v>
      </c>
      <c r="BP24" s="235"/>
      <c r="BQ24" s="18">
        <v>1.2007854213331282</v>
      </c>
      <c r="BR24" s="18"/>
      <c r="BS24" s="18">
        <v>30.2</v>
      </c>
      <c r="BT24" s="18"/>
      <c r="BU24" s="235">
        <v>9.4202898550724612E-2</v>
      </c>
      <c r="BV24" s="18"/>
      <c r="BW24" s="18">
        <v>1.0942028985507246</v>
      </c>
      <c r="BY24" s="240">
        <f t="shared" si="5"/>
        <v>-1975</v>
      </c>
      <c r="BZ24" s="240">
        <f t="shared" si="25"/>
        <v>0</v>
      </c>
      <c r="CA24" s="240">
        <f t="shared" si="26"/>
        <v>-7.4074049251025009E-2</v>
      </c>
      <c r="CB24" s="240">
        <f t="shared" si="27"/>
        <v>0</v>
      </c>
      <c r="CC24" s="240">
        <f t="shared" si="28"/>
        <v>-1.074074049251025</v>
      </c>
      <c r="CD24" s="240">
        <f t="shared" si="29"/>
        <v>0</v>
      </c>
      <c r="CE24" s="240">
        <f t="shared" si="30"/>
        <v>-8.0223194133982378E-2</v>
      </c>
      <c r="CF24" s="240">
        <f t="shared" si="31"/>
        <v>0</v>
      </c>
      <c r="CG24" s="240">
        <f t="shared" si="32"/>
        <v>-1.0802231941339824</v>
      </c>
      <c r="CH24" s="240">
        <f t="shared" si="33"/>
        <v>0</v>
      </c>
      <c r="CI24" s="240">
        <f t="shared" si="34"/>
        <v>-0.18483050735980844</v>
      </c>
      <c r="CJ24" s="240">
        <f t="shared" si="35"/>
        <v>0</v>
      </c>
      <c r="CK24" s="240">
        <f t="shared" si="36"/>
        <v>-1.1848305073598084</v>
      </c>
      <c r="CL24" s="240">
        <f t="shared" si="37"/>
        <v>0</v>
      </c>
      <c r="CM24" s="240">
        <f t="shared" si="38"/>
        <v>0</v>
      </c>
      <c r="CN24" s="240">
        <f t="shared" si="39"/>
        <v>0</v>
      </c>
      <c r="CO24" s="240">
        <f t="shared" si="10"/>
        <v>0</v>
      </c>
      <c r="CP24" s="240">
        <f t="shared" si="11"/>
        <v>0</v>
      </c>
      <c r="CQ24" s="240">
        <f t="shared" si="12"/>
        <v>0</v>
      </c>
      <c r="CR24" s="240">
        <f t="shared" si="13"/>
        <v>0</v>
      </c>
      <c r="CS24" s="240">
        <f t="shared" si="14"/>
        <v>0</v>
      </c>
      <c r="CT24" s="240">
        <f t="shared" si="15"/>
        <v>0</v>
      </c>
      <c r="CU24" s="240">
        <f t="shared" si="16"/>
        <v>0</v>
      </c>
      <c r="CV24" s="240">
        <f t="shared" si="17"/>
        <v>0</v>
      </c>
      <c r="CW24" s="240">
        <f t="shared" si="18"/>
        <v>0</v>
      </c>
      <c r="CX24" s="240">
        <f t="shared" si="19"/>
        <v>0</v>
      </c>
      <c r="CY24" s="240">
        <f t="shared" si="20"/>
        <v>0</v>
      </c>
      <c r="CZ24" s="240">
        <f t="shared" si="21"/>
        <v>0</v>
      </c>
      <c r="DA24" s="240">
        <f t="shared" si="22"/>
        <v>0</v>
      </c>
      <c r="DB24" s="240">
        <f t="shared" si="23"/>
        <v>0</v>
      </c>
      <c r="DC24" s="240">
        <f t="shared" si="24"/>
        <v>0</v>
      </c>
    </row>
    <row r="25" spans="3:107" x14ac:dyDescent="0.25">
      <c r="C25" s="23">
        <v>1976</v>
      </c>
      <c r="E25" s="17">
        <v>9.2653683668943776E-2</v>
      </c>
      <c r="F25" s="15"/>
      <c r="G25" s="19">
        <f t="shared" si="0"/>
        <v>1.0926536836689438</v>
      </c>
      <c r="H25" s="15"/>
      <c r="I25" s="17">
        <v>0.23635782794665072</v>
      </c>
      <c r="J25" s="15"/>
      <c r="K25" s="19">
        <f t="shared" si="1"/>
        <v>1.2363578279466507</v>
      </c>
      <c r="L25" s="15"/>
      <c r="M25" s="17">
        <v>0.11021183053557149</v>
      </c>
      <c r="N25" s="15"/>
      <c r="O25" s="19">
        <f t="shared" si="2"/>
        <v>1.1102118305355715</v>
      </c>
      <c r="P25" s="87"/>
      <c r="Q25" s="90">
        <v>0.24184327345481349</v>
      </c>
      <c r="R25" s="87"/>
      <c r="S25" s="92">
        <f t="shared" si="4"/>
        <v>1.2418432734548135</v>
      </c>
      <c r="T25" s="87"/>
      <c r="U25" s="90">
        <v>3.1474906417302106E-2</v>
      </c>
      <c r="V25" s="87"/>
      <c r="W25" s="92">
        <f t="shared" si="9"/>
        <v>1.0314749064173021</v>
      </c>
      <c r="X25" s="87"/>
      <c r="Y25" s="228">
        <v>6.9831079019254005E-2</v>
      </c>
      <c r="Z25" s="161"/>
      <c r="AA25" s="92">
        <f t="shared" si="8"/>
        <v>1.069831079019254</v>
      </c>
      <c r="AB25" s="87"/>
      <c r="AC25" s="17">
        <v>31.9</v>
      </c>
      <c r="AD25" s="18"/>
      <c r="AE25" s="161">
        <f t="shared" si="6"/>
        <v>5.6291390728476776E-2</v>
      </c>
      <c r="AF25" s="18"/>
      <c r="AG25" s="19">
        <f t="shared" si="7"/>
        <v>1.0562913907284768</v>
      </c>
      <c r="AU25" s="235"/>
      <c r="AV25" s="18"/>
      <c r="AW25" s="18"/>
      <c r="AX25" s="18"/>
      <c r="AY25" s="235"/>
      <c r="AZ25" s="18"/>
      <c r="BA25" s="18"/>
      <c r="BB25" s="18"/>
      <c r="BC25" s="235"/>
      <c r="BD25" s="18"/>
      <c r="BE25" s="18"/>
      <c r="BF25" s="18"/>
      <c r="BG25" s="235">
        <v>0.24184327345481349</v>
      </c>
      <c r="BH25" s="18"/>
      <c r="BI25" s="18">
        <v>1.2418432734548135</v>
      </c>
      <c r="BJ25" s="18"/>
      <c r="BK25" s="235">
        <v>3.1474906417302106E-2</v>
      </c>
      <c r="BL25" s="18"/>
      <c r="BM25" s="18">
        <v>1.0314749064173021</v>
      </c>
      <c r="BN25" s="18"/>
      <c r="BO25" s="235">
        <v>6.9831079019254005E-2</v>
      </c>
      <c r="BP25" s="235"/>
      <c r="BQ25" s="18">
        <v>1.069831079019254</v>
      </c>
      <c r="BR25" s="18"/>
      <c r="BS25" s="18">
        <v>31.9</v>
      </c>
      <c r="BT25" s="18"/>
      <c r="BU25" s="235">
        <v>5.6291390728476776E-2</v>
      </c>
      <c r="BV25" s="18"/>
      <c r="BW25" s="18">
        <v>1.0562913907284768</v>
      </c>
      <c r="BY25" s="240">
        <f t="shared" si="5"/>
        <v>-1976</v>
      </c>
      <c r="BZ25" s="240">
        <f t="shared" si="25"/>
        <v>0</v>
      </c>
      <c r="CA25" s="240">
        <f t="shared" si="26"/>
        <v>-9.2653683668943776E-2</v>
      </c>
      <c r="CB25" s="240">
        <f t="shared" si="27"/>
        <v>0</v>
      </c>
      <c r="CC25" s="240">
        <f t="shared" si="28"/>
        <v>-1.0926536836689438</v>
      </c>
      <c r="CD25" s="240">
        <f t="shared" si="29"/>
        <v>0</v>
      </c>
      <c r="CE25" s="240">
        <f t="shared" si="30"/>
        <v>-0.23635782794665072</v>
      </c>
      <c r="CF25" s="240">
        <f t="shared" si="31"/>
        <v>0</v>
      </c>
      <c r="CG25" s="240">
        <f t="shared" si="32"/>
        <v>-1.2363578279466507</v>
      </c>
      <c r="CH25" s="240">
        <f t="shared" si="33"/>
        <v>0</v>
      </c>
      <c r="CI25" s="240">
        <f t="shared" si="34"/>
        <v>-0.11021183053557149</v>
      </c>
      <c r="CJ25" s="240">
        <f t="shared" si="35"/>
        <v>0</v>
      </c>
      <c r="CK25" s="240">
        <f t="shared" si="36"/>
        <v>-1.1102118305355715</v>
      </c>
      <c r="CL25" s="240">
        <f t="shared" si="37"/>
        <v>0</v>
      </c>
      <c r="CM25" s="240">
        <f t="shared" si="38"/>
        <v>0</v>
      </c>
      <c r="CN25" s="240">
        <f t="shared" si="39"/>
        <v>0</v>
      </c>
      <c r="CO25" s="240">
        <f t="shared" si="10"/>
        <v>0</v>
      </c>
      <c r="CP25" s="240">
        <f t="shared" si="11"/>
        <v>0</v>
      </c>
      <c r="CQ25" s="240">
        <f t="shared" si="12"/>
        <v>0</v>
      </c>
      <c r="CR25" s="240">
        <f t="shared" si="13"/>
        <v>0</v>
      </c>
      <c r="CS25" s="240">
        <f t="shared" si="14"/>
        <v>0</v>
      </c>
      <c r="CT25" s="240">
        <f t="shared" si="15"/>
        <v>0</v>
      </c>
      <c r="CU25" s="240">
        <f t="shared" si="16"/>
        <v>0</v>
      </c>
      <c r="CV25" s="240">
        <f t="shared" si="17"/>
        <v>0</v>
      </c>
      <c r="CW25" s="240">
        <f t="shared" si="18"/>
        <v>0</v>
      </c>
      <c r="CX25" s="240">
        <f t="shared" si="19"/>
        <v>0</v>
      </c>
      <c r="CY25" s="240">
        <f t="shared" si="20"/>
        <v>0</v>
      </c>
      <c r="CZ25" s="240">
        <f t="shared" si="21"/>
        <v>0</v>
      </c>
      <c r="DA25" s="240">
        <f t="shared" si="22"/>
        <v>0</v>
      </c>
      <c r="DB25" s="240">
        <f t="shared" si="23"/>
        <v>0</v>
      </c>
      <c r="DC25" s="240">
        <f t="shared" si="24"/>
        <v>0</v>
      </c>
    </row>
    <row r="26" spans="3:107" x14ac:dyDescent="0.25">
      <c r="C26" s="23">
        <v>1977</v>
      </c>
      <c r="E26" s="17">
        <v>7.6564243140772259E-2</v>
      </c>
      <c r="F26" s="15"/>
      <c r="G26" s="19">
        <f t="shared" si="0"/>
        <v>1.0765642431407723</v>
      </c>
      <c r="H26" s="15"/>
      <c r="I26" s="17">
        <v>9.0362994428085708E-2</v>
      </c>
      <c r="J26" s="15"/>
      <c r="K26" s="19">
        <f t="shared" si="1"/>
        <v>1.0903629944280857</v>
      </c>
      <c r="L26" s="15"/>
      <c r="M26" s="17">
        <v>0.10711107111071105</v>
      </c>
      <c r="N26" s="15"/>
      <c r="O26" s="19">
        <f t="shared" si="2"/>
        <v>1.1071110711107111</v>
      </c>
      <c r="P26" s="87"/>
      <c r="Q26" s="90">
        <v>-2.5273411606085983E-3</v>
      </c>
      <c r="R26" s="87"/>
      <c r="S26" s="92">
        <f t="shared" si="4"/>
        <v>0.9974726588393914</v>
      </c>
      <c r="T26" s="87"/>
      <c r="U26" s="90">
        <v>0.29354417191688698</v>
      </c>
      <c r="V26" s="87"/>
      <c r="W26" s="92">
        <f t="shared" si="9"/>
        <v>1.293544171916887</v>
      </c>
      <c r="X26" s="87"/>
      <c r="Y26" s="228">
        <v>0.29685538189386285</v>
      </c>
      <c r="Z26" s="161"/>
      <c r="AA26" s="92">
        <f t="shared" si="8"/>
        <v>1.2968553818938628</v>
      </c>
      <c r="AB26" s="87"/>
      <c r="AC26" s="17">
        <v>34.9</v>
      </c>
      <c r="AD26" s="18"/>
      <c r="AE26" s="161">
        <f t="shared" si="6"/>
        <v>9.404388714733547E-2</v>
      </c>
      <c r="AF26" s="18"/>
      <c r="AG26" s="19">
        <f t="shared" si="7"/>
        <v>1.0940438871473355</v>
      </c>
      <c r="AU26" s="235"/>
      <c r="AV26" s="18"/>
      <c r="AW26" s="18"/>
      <c r="AX26" s="18"/>
      <c r="AY26" s="235"/>
      <c r="AZ26" s="18"/>
      <c r="BA26" s="18"/>
      <c r="BB26" s="18"/>
      <c r="BC26" s="235"/>
      <c r="BD26" s="18"/>
      <c r="BE26" s="18"/>
      <c r="BF26" s="18"/>
      <c r="BG26" s="235">
        <v>-2.5273411606085983E-3</v>
      </c>
      <c r="BH26" s="18"/>
      <c r="BI26" s="18">
        <v>0.9974726588393914</v>
      </c>
      <c r="BJ26" s="18"/>
      <c r="BK26" s="235">
        <v>0.29354417191688698</v>
      </c>
      <c r="BL26" s="18"/>
      <c r="BM26" s="18">
        <v>1.293544171916887</v>
      </c>
      <c r="BN26" s="18"/>
      <c r="BO26" s="235">
        <v>0.29685538189386285</v>
      </c>
      <c r="BP26" s="235"/>
      <c r="BQ26" s="18">
        <v>1.2968553818938628</v>
      </c>
      <c r="BR26" s="18"/>
      <c r="BS26" s="18">
        <v>34.9</v>
      </c>
      <c r="BT26" s="18"/>
      <c r="BU26" s="235">
        <v>9.404388714733547E-2</v>
      </c>
      <c r="BV26" s="18"/>
      <c r="BW26" s="18">
        <v>1.0940438871473355</v>
      </c>
      <c r="BY26" s="240">
        <f t="shared" si="5"/>
        <v>-1977</v>
      </c>
      <c r="BZ26" s="240">
        <f t="shared" si="25"/>
        <v>0</v>
      </c>
      <c r="CA26" s="240">
        <f t="shared" si="26"/>
        <v>-7.6564243140772259E-2</v>
      </c>
      <c r="CB26" s="240">
        <f t="shared" si="27"/>
        <v>0</v>
      </c>
      <c r="CC26" s="240">
        <f t="shared" si="28"/>
        <v>-1.0765642431407723</v>
      </c>
      <c r="CD26" s="240">
        <f t="shared" si="29"/>
        <v>0</v>
      </c>
      <c r="CE26" s="240">
        <f t="shared" si="30"/>
        <v>-9.0362994428085708E-2</v>
      </c>
      <c r="CF26" s="240">
        <f t="shared" si="31"/>
        <v>0</v>
      </c>
      <c r="CG26" s="240">
        <f t="shared" si="32"/>
        <v>-1.0903629944280857</v>
      </c>
      <c r="CH26" s="240">
        <f t="shared" si="33"/>
        <v>0</v>
      </c>
      <c r="CI26" s="240">
        <f t="shared" si="34"/>
        <v>-0.10711107111071105</v>
      </c>
      <c r="CJ26" s="240">
        <f t="shared" si="35"/>
        <v>0</v>
      </c>
      <c r="CK26" s="240">
        <f t="shared" si="36"/>
        <v>-1.1071110711107111</v>
      </c>
      <c r="CL26" s="240">
        <f t="shared" si="37"/>
        <v>0</v>
      </c>
      <c r="CM26" s="240">
        <f t="shared" si="38"/>
        <v>0</v>
      </c>
      <c r="CN26" s="240">
        <f t="shared" si="39"/>
        <v>0</v>
      </c>
      <c r="CO26" s="240">
        <f t="shared" si="10"/>
        <v>0</v>
      </c>
      <c r="CP26" s="240">
        <f t="shared" si="11"/>
        <v>0</v>
      </c>
      <c r="CQ26" s="240">
        <f t="shared" si="12"/>
        <v>0</v>
      </c>
      <c r="CR26" s="240">
        <f t="shared" si="13"/>
        <v>0</v>
      </c>
      <c r="CS26" s="240">
        <f t="shared" si="14"/>
        <v>0</v>
      </c>
      <c r="CT26" s="240">
        <f t="shared" si="15"/>
        <v>0</v>
      </c>
      <c r="CU26" s="240">
        <f t="shared" si="16"/>
        <v>0</v>
      </c>
      <c r="CV26" s="240">
        <f t="shared" si="17"/>
        <v>0</v>
      </c>
      <c r="CW26" s="240">
        <f t="shared" si="18"/>
        <v>0</v>
      </c>
      <c r="CX26" s="240">
        <f t="shared" si="19"/>
        <v>0</v>
      </c>
      <c r="CY26" s="240">
        <f t="shared" si="20"/>
        <v>0</v>
      </c>
      <c r="CZ26" s="240">
        <f t="shared" si="21"/>
        <v>0</v>
      </c>
      <c r="DA26" s="240">
        <f t="shared" si="22"/>
        <v>0</v>
      </c>
      <c r="DB26" s="240">
        <f t="shared" si="23"/>
        <v>0</v>
      </c>
      <c r="DC26" s="240">
        <f t="shared" si="24"/>
        <v>0</v>
      </c>
    </row>
    <row r="27" spans="3:107" x14ac:dyDescent="0.25">
      <c r="C27" s="23">
        <v>1978</v>
      </c>
      <c r="E27" s="17">
        <v>8.3354590250302119E-2</v>
      </c>
      <c r="F27" s="15"/>
      <c r="G27" s="19">
        <f t="shared" si="0"/>
        <v>1.0833545902503021</v>
      </c>
      <c r="H27" s="15"/>
      <c r="I27" s="17">
        <v>4.0958060138924335E-2</v>
      </c>
      <c r="J27" s="15"/>
      <c r="K27" s="19">
        <f t="shared" si="1"/>
        <v>1.0409580601389243</v>
      </c>
      <c r="L27" s="15"/>
      <c r="M27" s="17">
        <v>0.29717279378556594</v>
      </c>
      <c r="N27" s="15"/>
      <c r="O27" s="19">
        <f t="shared" si="2"/>
        <v>1.2971727937855659</v>
      </c>
      <c r="P27" s="87"/>
      <c r="Q27" s="90">
        <v>0.1441288744116298</v>
      </c>
      <c r="R27" s="87"/>
      <c r="S27" s="92">
        <f t="shared" si="4"/>
        <v>1.1441288744116298</v>
      </c>
      <c r="T27" s="87"/>
      <c r="U27" s="90">
        <v>0.45320206242428673</v>
      </c>
      <c r="V27" s="87"/>
      <c r="W27" s="92">
        <f t="shared" si="9"/>
        <v>1.4532020624242867</v>
      </c>
      <c r="X27" s="87"/>
      <c r="Y27" s="228">
        <v>0.38929175694582763</v>
      </c>
      <c r="Z27" s="161"/>
      <c r="AA27" s="92">
        <f t="shared" si="8"/>
        <v>1.3892917569458276</v>
      </c>
      <c r="AB27" s="87"/>
      <c r="AC27" s="17">
        <v>37.9</v>
      </c>
      <c r="AD27" s="18"/>
      <c r="AE27" s="161">
        <f t="shared" si="6"/>
        <v>8.5959885386819535E-2</v>
      </c>
      <c r="AF27" s="18"/>
      <c r="AG27" s="19">
        <f t="shared" si="7"/>
        <v>1.0859598853868195</v>
      </c>
      <c r="AU27" s="235"/>
      <c r="AV27" s="18"/>
      <c r="AW27" s="18"/>
      <c r="AX27" s="18"/>
      <c r="AY27" s="235"/>
      <c r="AZ27" s="18"/>
      <c r="BA27" s="18"/>
      <c r="BB27" s="18"/>
      <c r="BC27" s="235"/>
      <c r="BD27" s="18"/>
      <c r="BE27" s="18"/>
      <c r="BF27" s="18"/>
      <c r="BG27" s="235">
        <v>0.1441288744116298</v>
      </c>
      <c r="BH27" s="18"/>
      <c r="BI27" s="18">
        <v>1.1441288744116298</v>
      </c>
      <c r="BJ27" s="18"/>
      <c r="BK27" s="235">
        <v>0.45320206242428673</v>
      </c>
      <c r="BL27" s="18"/>
      <c r="BM27" s="18">
        <v>1.4532020624242867</v>
      </c>
      <c r="BN27" s="18"/>
      <c r="BO27" s="235">
        <v>0.38929175694582763</v>
      </c>
      <c r="BP27" s="235"/>
      <c r="BQ27" s="18">
        <v>1.3892917569458276</v>
      </c>
      <c r="BR27" s="18"/>
      <c r="BS27" s="18">
        <v>37.9</v>
      </c>
      <c r="BT27" s="18"/>
      <c r="BU27" s="235">
        <v>8.5959885386819535E-2</v>
      </c>
      <c r="BV27" s="18"/>
      <c r="BW27" s="18">
        <v>1.0859598853868195</v>
      </c>
      <c r="BY27" s="240">
        <f t="shared" si="5"/>
        <v>-1978</v>
      </c>
      <c r="BZ27" s="240">
        <f t="shared" si="25"/>
        <v>0</v>
      </c>
      <c r="CA27" s="240">
        <f t="shared" si="26"/>
        <v>-8.3354590250302119E-2</v>
      </c>
      <c r="CB27" s="240">
        <f t="shared" si="27"/>
        <v>0</v>
      </c>
      <c r="CC27" s="240">
        <f t="shared" si="28"/>
        <v>-1.0833545902503021</v>
      </c>
      <c r="CD27" s="240">
        <f t="shared" si="29"/>
        <v>0</v>
      </c>
      <c r="CE27" s="240">
        <f t="shared" si="30"/>
        <v>-4.0958060138924335E-2</v>
      </c>
      <c r="CF27" s="240">
        <f t="shared" si="31"/>
        <v>0</v>
      </c>
      <c r="CG27" s="240">
        <f t="shared" si="32"/>
        <v>-1.0409580601389243</v>
      </c>
      <c r="CH27" s="240">
        <f t="shared" si="33"/>
        <v>0</v>
      </c>
      <c r="CI27" s="240">
        <f t="shared" si="34"/>
        <v>-0.29717279378556594</v>
      </c>
      <c r="CJ27" s="240">
        <f t="shared" si="35"/>
        <v>0</v>
      </c>
      <c r="CK27" s="240">
        <f t="shared" si="36"/>
        <v>-1.2971727937855659</v>
      </c>
      <c r="CL27" s="240">
        <f t="shared" si="37"/>
        <v>0</v>
      </c>
      <c r="CM27" s="240">
        <f t="shared" si="38"/>
        <v>0</v>
      </c>
      <c r="CN27" s="240">
        <f t="shared" si="39"/>
        <v>0</v>
      </c>
      <c r="CO27" s="240">
        <f t="shared" si="10"/>
        <v>0</v>
      </c>
      <c r="CP27" s="240">
        <f t="shared" si="11"/>
        <v>0</v>
      </c>
      <c r="CQ27" s="240">
        <f t="shared" si="12"/>
        <v>0</v>
      </c>
      <c r="CR27" s="240">
        <f t="shared" si="13"/>
        <v>0</v>
      </c>
      <c r="CS27" s="240">
        <f t="shared" si="14"/>
        <v>0</v>
      </c>
      <c r="CT27" s="240">
        <f t="shared" si="15"/>
        <v>0</v>
      </c>
      <c r="CU27" s="240">
        <f t="shared" si="16"/>
        <v>0</v>
      </c>
      <c r="CV27" s="240">
        <f t="shared" si="17"/>
        <v>0</v>
      </c>
      <c r="CW27" s="240">
        <f t="shared" si="18"/>
        <v>0</v>
      </c>
      <c r="CX27" s="240">
        <f t="shared" si="19"/>
        <v>0</v>
      </c>
      <c r="CY27" s="240">
        <f t="shared" si="20"/>
        <v>0</v>
      </c>
      <c r="CZ27" s="240">
        <f t="shared" si="21"/>
        <v>0</v>
      </c>
      <c r="DA27" s="240">
        <f t="shared" si="22"/>
        <v>0</v>
      </c>
      <c r="DB27" s="240">
        <f t="shared" si="23"/>
        <v>0</v>
      </c>
      <c r="DC27" s="240">
        <f t="shared" si="24"/>
        <v>0</v>
      </c>
    </row>
    <row r="28" spans="3:107" x14ac:dyDescent="0.25">
      <c r="C28" s="23">
        <v>1979</v>
      </c>
      <c r="E28" s="17">
        <v>0.11411760970660723</v>
      </c>
      <c r="F28" s="15"/>
      <c r="G28" s="19">
        <f t="shared" si="0"/>
        <v>1.1141176097066072</v>
      </c>
      <c r="H28" s="15"/>
      <c r="I28" s="17">
        <v>-2.8301883493804358E-2</v>
      </c>
      <c r="J28" s="15"/>
      <c r="K28" s="19">
        <f t="shared" si="1"/>
        <v>0.97169811650619564</v>
      </c>
      <c r="L28" s="15"/>
      <c r="M28" s="17">
        <v>0.44767077501566743</v>
      </c>
      <c r="N28" s="15"/>
      <c r="O28" s="19">
        <f t="shared" si="2"/>
        <v>1.4476707750156674</v>
      </c>
      <c r="P28" s="87"/>
      <c r="Q28" s="90">
        <v>0.17245910063626943</v>
      </c>
      <c r="R28" s="87"/>
      <c r="S28" s="92">
        <f t="shared" si="4"/>
        <v>1.1724591006362695</v>
      </c>
      <c r="T28" s="87"/>
      <c r="U28" s="90">
        <v>4.7148862162509575E-2</v>
      </c>
      <c r="V28" s="87"/>
      <c r="W28" s="92">
        <f t="shared" si="9"/>
        <v>1.0471488621625096</v>
      </c>
      <c r="X28" s="87"/>
      <c r="Y28" s="228">
        <v>0.28551814968090894</v>
      </c>
      <c r="Z28" s="161"/>
      <c r="AA28" s="92">
        <f t="shared" si="8"/>
        <v>1.2855181496809089</v>
      </c>
      <c r="AB28" s="87"/>
      <c r="AC28" s="17">
        <v>41.6</v>
      </c>
      <c r="AD28" s="18"/>
      <c r="AE28" s="161">
        <f t="shared" si="6"/>
        <v>9.7625329815303585E-2</v>
      </c>
      <c r="AF28" s="18"/>
      <c r="AG28" s="19">
        <f t="shared" si="7"/>
        <v>1.0976253298153036</v>
      </c>
      <c r="AU28" s="235"/>
      <c r="AV28" s="18"/>
      <c r="AW28" s="18"/>
      <c r="AX28" s="18"/>
      <c r="AY28" s="235"/>
      <c r="AZ28" s="18"/>
      <c r="BA28" s="18"/>
      <c r="BB28" s="18"/>
      <c r="BC28" s="235"/>
      <c r="BD28" s="18"/>
      <c r="BE28" s="18"/>
      <c r="BF28" s="18"/>
      <c r="BG28" s="235">
        <v>0.17245910063626943</v>
      </c>
      <c r="BH28" s="18"/>
      <c r="BI28" s="18">
        <v>1.1724591006362695</v>
      </c>
      <c r="BJ28" s="18"/>
      <c r="BK28" s="235">
        <v>4.7148862162509575E-2</v>
      </c>
      <c r="BL28" s="18"/>
      <c r="BM28" s="18">
        <v>1.0471488621625096</v>
      </c>
      <c r="BN28" s="18"/>
      <c r="BO28" s="235">
        <v>0.28551814968090894</v>
      </c>
      <c r="BP28" s="235"/>
      <c r="BQ28" s="18">
        <v>1.2855181496809089</v>
      </c>
      <c r="BR28" s="18"/>
      <c r="BS28" s="18">
        <v>41.6</v>
      </c>
      <c r="BT28" s="18"/>
      <c r="BU28" s="235">
        <v>9.7625329815303585E-2</v>
      </c>
      <c r="BV28" s="18"/>
      <c r="BW28" s="18">
        <v>1.0976253298153036</v>
      </c>
      <c r="BY28" s="240">
        <f t="shared" si="5"/>
        <v>-1979</v>
      </c>
      <c r="BZ28" s="240">
        <f t="shared" si="25"/>
        <v>0</v>
      </c>
      <c r="CA28" s="240">
        <f t="shared" si="26"/>
        <v>-0.11411760970660723</v>
      </c>
      <c r="CB28" s="240">
        <f t="shared" si="27"/>
        <v>0</v>
      </c>
      <c r="CC28" s="240">
        <f t="shared" si="28"/>
        <v>-1.1141176097066072</v>
      </c>
      <c r="CD28" s="240">
        <f t="shared" si="29"/>
        <v>0</v>
      </c>
      <c r="CE28" s="240">
        <f t="shared" si="30"/>
        <v>2.8301883493804358E-2</v>
      </c>
      <c r="CF28" s="240">
        <f t="shared" si="31"/>
        <v>0</v>
      </c>
      <c r="CG28" s="240">
        <f t="shared" si="32"/>
        <v>-0.97169811650619564</v>
      </c>
      <c r="CH28" s="240">
        <f t="shared" si="33"/>
        <v>0</v>
      </c>
      <c r="CI28" s="240">
        <f t="shared" si="34"/>
        <v>-0.44767077501566743</v>
      </c>
      <c r="CJ28" s="240">
        <f t="shared" si="35"/>
        <v>0</v>
      </c>
      <c r="CK28" s="240">
        <f t="shared" si="36"/>
        <v>-1.4476707750156674</v>
      </c>
      <c r="CL28" s="240">
        <f t="shared" si="37"/>
        <v>0</v>
      </c>
      <c r="CM28" s="240">
        <f t="shared" si="38"/>
        <v>0</v>
      </c>
      <c r="CN28" s="240">
        <f t="shared" si="39"/>
        <v>0</v>
      </c>
      <c r="CO28" s="240">
        <f t="shared" si="10"/>
        <v>0</v>
      </c>
      <c r="CP28" s="240">
        <f t="shared" si="11"/>
        <v>0</v>
      </c>
      <c r="CQ28" s="240">
        <f t="shared" si="12"/>
        <v>0</v>
      </c>
      <c r="CR28" s="240">
        <f t="shared" si="13"/>
        <v>0</v>
      </c>
      <c r="CS28" s="240">
        <f t="shared" si="14"/>
        <v>0</v>
      </c>
      <c r="CT28" s="240">
        <f t="shared" si="15"/>
        <v>0</v>
      </c>
      <c r="CU28" s="240">
        <f t="shared" si="16"/>
        <v>0</v>
      </c>
      <c r="CV28" s="240">
        <f t="shared" si="17"/>
        <v>0</v>
      </c>
      <c r="CW28" s="240">
        <f t="shared" si="18"/>
        <v>0</v>
      </c>
      <c r="CX28" s="240">
        <f t="shared" si="19"/>
        <v>0</v>
      </c>
      <c r="CY28" s="240">
        <f t="shared" si="20"/>
        <v>0</v>
      </c>
      <c r="CZ28" s="240">
        <f t="shared" si="21"/>
        <v>0</v>
      </c>
      <c r="DA28" s="240">
        <f t="shared" si="22"/>
        <v>0</v>
      </c>
      <c r="DB28" s="240">
        <f t="shared" si="23"/>
        <v>0</v>
      </c>
      <c r="DC28" s="240">
        <f t="shared" si="24"/>
        <v>0</v>
      </c>
    </row>
    <row r="29" spans="3:107" x14ac:dyDescent="0.25">
      <c r="C29" s="23">
        <v>1980</v>
      </c>
      <c r="E29" s="17">
        <v>0.14973599641511104</v>
      </c>
      <c r="F29" s="15"/>
      <c r="G29" s="19">
        <f t="shared" si="0"/>
        <v>1.149735996415111</v>
      </c>
      <c r="H29" s="15"/>
      <c r="I29" s="17">
        <v>6.5718951089772881E-2</v>
      </c>
      <c r="J29" s="15"/>
      <c r="K29" s="19">
        <f t="shared" si="1"/>
        <v>1.0657189510897729</v>
      </c>
      <c r="L29" s="15"/>
      <c r="M29" s="17">
        <v>0.30134680134680125</v>
      </c>
      <c r="N29" s="15"/>
      <c r="O29" s="19">
        <f t="shared" si="2"/>
        <v>1.3013468013468013</v>
      </c>
      <c r="P29" s="87"/>
      <c r="Q29" s="90">
        <v>0.35385032015813955</v>
      </c>
      <c r="R29" s="87"/>
      <c r="S29" s="92">
        <f t="shared" si="4"/>
        <v>1.3538503201581396</v>
      </c>
      <c r="T29" s="87"/>
      <c r="U29" s="90">
        <v>0.27208172284862364</v>
      </c>
      <c r="V29" s="87"/>
      <c r="W29" s="92">
        <f t="shared" si="9"/>
        <v>1.2720817228486236</v>
      </c>
      <c r="X29" s="87"/>
      <c r="Y29" s="228">
        <v>0.33152218463165961</v>
      </c>
      <c r="Z29" s="161"/>
      <c r="AA29" s="92">
        <f t="shared" si="8"/>
        <v>1.3315221846316596</v>
      </c>
      <c r="AB29" s="87"/>
      <c r="AC29" s="17">
        <v>46.2</v>
      </c>
      <c r="AD29" s="18"/>
      <c r="AE29" s="161">
        <f t="shared" si="6"/>
        <v>0.11057692307692313</v>
      </c>
      <c r="AF29" s="18"/>
      <c r="AG29" s="19">
        <f t="shared" si="7"/>
        <v>1.1105769230769231</v>
      </c>
      <c r="AU29" s="235"/>
      <c r="AV29" s="18"/>
      <c r="AW29" s="18"/>
      <c r="AX29" s="18"/>
      <c r="AY29" s="235"/>
      <c r="AZ29" s="18"/>
      <c r="BA29" s="18"/>
      <c r="BB29" s="18"/>
      <c r="BC29" s="235"/>
      <c r="BD29" s="18"/>
      <c r="BE29" s="18"/>
      <c r="BF29" s="18"/>
      <c r="BG29" s="235">
        <v>0.35385032015813955</v>
      </c>
      <c r="BH29" s="18"/>
      <c r="BI29" s="18">
        <v>1.3538503201581396</v>
      </c>
      <c r="BJ29" s="18"/>
      <c r="BK29" s="235">
        <v>0.27208172284862364</v>
      </c>
      <c r="BL29" s="18"/>
      <c r="BM29" s="18">
        <v>1.2720817228486236</v>
      </c>
      <c r="BN29" s="18"/>
      <c r="BO29" s="235">
        <v>0.33152218463165961</v>
      </c>
      <c r="BP29" s="235"/>
      <c r="BQ29" s="18">
        <v>1.3315221846316596</v>
      </c>
      <c r="BR29" s="18"/>
      <c r="BS29" s="18">
        <v>46.2</v>
      </c>
      <c r="BT29" s="18"/>
      <c r="BU29" s="235">
        <v>0.11057692307692313</v>
      </c>
      <c r="BV29" s="18"/>
      <c r="BW29" s="18">
        <v>1.1105769230769231</v>
      </c>
      <c r="BY29" s="240">
        <f t="shared" si="5"/>
        <v>-1980</v>
      </c>
      <c r="BZ29" s="240">
        <f t="shared" si="25"/>
        <v>0</v>
      </c>
      <c r="CA29" s="240">
        <f t="shared" si="26"/>
        <v>-0.14973599641511104</v>
      </c>
      <c r="CB29" s="240">
        <f t="shared" si="27"/>
        <v>0</v>
      </c>
      <c r="CC29" s="240">
        <f t="shared" si="28"/>
        <v>-1.149735996415111</v>
      </c>
      <c r="CD29" s="240">
        <f t="shared" si="29"/>
        <v>0</v>
      </c>
      <c r="CE29" s="240">
        <f t="shared" si="30"/>
        <v>-6.5718951089772881E-2</v>
      </c>
      <c r="CF29" s="240">
        <f t="shared" si="31"/>
        <v>0</v>
      </c>
      <c r="CG29" s="240">
        <f t="shared" si="32"/>
        <v>-1.0657189510897729</v>
      </c>
      <c r="CH29" s="240">
        <f t="shared" si="33"/>
        <v>0</v>
      </c>
      <c r="CI29" s="240">
        <f t="shared" si="34"/>
        <v>-0.30134680134680125</v>
      </c>
      <c r="CJ29" s="240">
        <f t="shared" si="35"/>
        <v>0</v>
      </c>
      <c r="CK29" s="240">
        <f t="shared" si="36"/>
        <v>-1.3013468013468013</v>
      </c>
      <c r="CL29" s="240">
        <f t="shared" si="37"/>
        <v>0</v>
      </c>
      <c r="CM29" s="240">
        <f t="shared" si="38"/>
        <v>0</v>
      </c>
      <c r="CN29" s="240">
        <f t="shared" si="39"/>
        <v>0</v>
      </c>
      <c r="CO29" s="240">
        <f t="shared" si="10"/>
        <v>0</v>
      </c>
      <c r="CP29" s="240">
        <f t="shared" si="11"/>
        <v>0</v>
      </c>
      <c r="CQ29" s="240">
        <f t="shared" si="12"/>
        <v>0</v>
      </c>
      <c r="CR29" s="240">
        <f t="shared" si="13"/>
        <v>0</v>
      </c>
      <c r="CS29" s="240">
        <f t="shared" si="14"/>
        <v>0</v>
      </c>
      <c r="CT29" s="240">
        <f t="shared" si="15"/>
        <v>0</v>
      </c>
      <c r="CU29" s="240">
        <f t="shared" si="16"/>
        <v>0</v>
      </c>
      <c r="CV29" s="240">
        <f t="shared" si="17"/>
        <v>0</v>
      </c>
      <c r="CW29" s="240">
        <f t="shared" si="18"/>
        <v>0</v>
      </c>
      <c r="CX29" s="240">
        <f t="shared" si="19"/>
        <v>0</v>
      </c>
      <c r="CY29" s="240">
        <f t="shared" si="20"/>
        <v>0</v>
      </c>
      <c r="CZ29" s="240">
        <f t="shared" si="21"/>
        <v>0</v>
      </c>
      <c r="DA29" s="240">
        <f t="shared" si="22"/>
        <v>0</v>
      </c>
      <c r="DB29" s="240">
        <f t="shared" si="23"/>
        <v>0</v>
      </c>
      <c r="DC29" s="240">
        <f t="shared" si="24"/>
        <v>0</v>
      </c>
    </row>
    <row r="30" spans="3:107" x14ac:dyDescent="0.25">
      <c r="C30" s="23">
        <v>1981</v>
      </c>
      <c r="E30" s="17">
        <v>0.18405586669942653</v>
      </c>
      <c r="F30" s="15"/>
      <c r="G30" s="19">
        <f t="shared" si="0"/>
        <v>1.1840558666994265</v>
      </c>
      <c r="H30" s="15"/>
      <c r="I30" s="17">
        <v>4.1985623338299582E-2</v>
      </c>
      <c r="J30" s="15"/>
      <c r="K30" s="19">
        <f t="shared" si="1"/>
        <v>1.0419856233382996</v>
      </c>
      <c r="L30" s="15"/>
      <c r="M30" s="17">
        <v>-0.10245795601552388</v>
      </c>
      <c r="N30" s="15"/>
      <c r="O30" s="19">
        <f t="shared" si="2"/>
        <v>0.89754204398447612</v>
      </c>
      <c r="P30" s="87"/>
      <c r="Q30" s="90">
        <v>-5.9100249350891525E-2</v>
      </c>
      <c r="R30" s="87"/>
      <c r="S30" s="92">
        <f t="shared" si="4"/>
        <v>0.94089975064910847</v>
      </c>
      <c r="T30" s="87"/>
      <c r="U30" s="90">
        <v>-1.4737141506235951E-2</v>
      </c>
      <c r="V30" s="87"/>
      <c r="W30" s="92">
        <f t="shared" si="9"/>
        <v>0.98526285849376405</v>
      </c>
      <c r="X30" s="87"/>
      <c r="Y30" s="228">
        <v>-0.17556184074148351</v>
      </c>
      <c r="Z30" s="161"/>
      <c r="AA30" s="92">
        <f t="shared" si="8"/>
        <v>0.82443815925851649</v>
      </c>
      <c r="AB30" s="87"/>
      <c r="AC30" s="17">
        <v>51.8</v>
      </c>
      <c r="AD30" s="18"/>
      <c r="AE30" s="161">
        <f t="shared" si="6"/>
        <v>0.1212121212121211</v>
      </c>
      <c r="AF30" s="18"/>
      <c r="AG30" s="19">
        <f t="shared" si="7"/>
        <v>1.1212121212121211</v>
      </c>
      <c r="AU30" s="235"/>
      <c r="AV30" s="18"/>
      <c r="AW30" s="18"/>
      <c r="AX30" s="18"/>
      <c r="AY30" s="235"/>
      <c r="AZ30" s="18"/>
      <c r="BA30" s="18"/>
      <c r="BB30" s="18"/>
      <c r="BC30" s="235"/>
      <c r="BD30" s="18"/>
      <c r="BE30" s="18"/>
      <c r="BF30" s="18"/>
      <c r="BG30" s="235">
        <v>-5.9100249350891525E-2</v>
      </c>
      <c r="BH30" s="18"/>
      <c r="BI30" s="18">
        <v>0.94089975064910847</v>
      </c>
      <c r="BJ30" s="18"/>
      <c r="BK30" s="235">
        <v>-1.4737141506235951E-2</v>
      </c>
      <c r="BL30" s="18"/>
      <c r="BM30" s="18">
        <v>0.98526285849376405</v>
      </c>
      <c r="BN30" s="18"/>
      <c r="BO30" s="235">
        <v>-0.17556184074148351</v>
      </c>
      <c r="BP30" s="235"/>
      <c r="BQ30" s="18">
        <v>0.82443815925851649</v>
      </c>
      <c r="BR30" s="18"/>
      <c r="BS30" s="18">
        <v>51.8</v>
      </c>
      <c r="BT30" s="18"/>
      <c r="BU30" s="235">
        <v>0.1212121212121211</v>
      </c>
      <c r="BV30" s="18"/>
      <c r="BW30" s="18">
        <v>1.1212121212121211</v>
      </c>
      <c r="BY30" s="240">
        <f t="shared" si="5"/>
        <v>-1981</v>
      </c>
      <c r="BZ30" s="240">
        <f t="shared" si="25"/>
        <v>0</v>
      </c>
      <c r="CA30" s="240">
        <f t="shared" si="26"/>
        <v>-0.18405586669942653</v>
      </c>
      <c r="CB30" s="240">
        <f t="shared" si="27"/>
        <v>0</v>
      </c>
      <c r="CC30" s="240">
        <f t="shared" si="28"/>
        <v>-1.1840558666994265</v>
      </c>
      <c r="CD30" s="240">
        <f t="shared" si="29"/>
        <v>0</v>
      </c>
      <c r="CE30" s="240">
        <f t="shared" si="30"/>
        <v>-4.1985623338299582E-2</v>
      </c>
      <c r="CF30" s="240">
        <f t="shared" si="31"/>
        <v>0</v>
      </c>
      <c r="CG30" s="240">
        <f t="shared" si="32"/>
        <v>-1.0419856233382996</v>
      </c>
      <c r="CH30" s="240">
        <f t="shared" si="33"/>
        <v>0</v>
      </c>
      <c r="CI30" s="240">
        <f t="shared" si="34"/>
        <v>0.10245795601552388</v>
      </c>
      <c r="CJ30" s="240">
        <f t="shared" si="35"/>
        <v>0</v>
      </c>
      <c r="CK30" s="240">
        <f t="shared" si="36"/>
        <v>-0.89754204398447612</v>
      </c>
      <c r="CL30" s="240">
        <f t="shared" si="37"/>
        <v>0</v>
      </c>
      <c r="CM30" s="240">
        <f t="shared" si="38"/>
        <v>0</v>
      </c>
      <c r="CN30" s="240">
        <f t="shared" si="39"/>
        <v>0</v>
      </c>
      <c r="CO30" s="240">
        <f t="shared" si="10"/>
        <v>0</v>
      </c>
      <c r="CP30" s="240">
        <f t="shared" si="11"/>
        <v>0</v>
      </c>
      <c r="CQ30" s="240">
        <f t="shared" si="12"/>
        <v>0</v>
      </c>
      <c r="CR30" s="240">
        <f t="shared" si="13"/>
        <v>0</v>
      </c>
      <c r="CS30" s="240">
        <f t="shared" si="14"/>
        <v>0</v>
      </c>
      <c r="CT30" s="240">
        <f t="shared" si="15"/>
        <v>0</v>
      </c>
      <c r="CU30" s="240">
        <f t="shared" si="16"/>
        <v>0</v>
      </c>
      <c r="CV30" s="240">
        <f t="shared" si="17"/>
        <v>0</v>
      </c>
      <c r="CW30" s="240">
        <f t="shared" si="18"/>
        <v>0</v>
      </c>
      <c r="CX30" s="240">
        <f t="shared" si="19"/>
        <v>0</v>
      </c>
      <c r="CY30" s="240">
        <f t="shared" si="20"/>
        <v>0</v>
      </c>
      <c r="CZ30" s="240">
        <f t="shared" si="21"/>
        <v>0</v>
      </c>
      <c r="DA30" s="240">
        <f t="shared" si="22"/>
        <v>0</v>
      </c>
      <c r="DB30" s="240">
        <f t="shared" si="23"/>
        <v>0</v>
      </c>
      <c r="DC30" s="240">
        <f t="shared" si="24"/>
        <v>0</v>
      </c>
    </row>
    <row r="31" spans="3:107" x14ac:dyDescent="0.25">
      <c r="C31" s="23">
        <v>1982</v>
      </c>
      <c r="E31" s="17">
        <v>0.15420417868311742</v>
      </c>
      <c r="F31" s="15"/>
      <c r="G31" s="19">
        <f t="shared" si="0"/>
        <v>1.1542041786831174</v>
      </c>
      <c r="H31" s="15"/>
      <c r="I31" s="17">
        <v>0.35362011604410948</v>
      </c>
      <c r="J31" s="15"/>
      <c r="K31" s="19">
        <f t="shared" si="1"/>
        <v>1.3536201160441095</v>
      </c>
      <c r="L31" s="15"/>
      <c r="M31" s="17">
        <v>5.538854342544175E-2</v>
      </c>
      <c r="N31" s="15"/>
      <c r="O31" s="19">
        <f t="shared" si="2"/>
        <v>1.0553885434254417</v>
      </c>
      <c r="P31" s="87"/>
      <c r="Q31" s="90">
        <v>0.26930039274349826</v>
      </c>
      <c r="R31" s="87"/>
      <c r="S31" s="92">
        <f t="shared" si="4"/>
        <v>1.2693003927434983</v>
      </c>
      <c r="T31" s="87"/>
      <c r="U31" s="90">
        <v>2.5403211790983926E-2</v>
      </c>
      <c r="V31" s="87"/>
      <c r="W31" s="92">
        <f t="shared" si="9"/>
        <v>1.0254032117909839</v>
      </c>
      <c r="X31" s="87"/>
      <c r="Y31" s="228">
        <v>6.7861442707970454E-3</v>
      </c>
      <c r="Z31" s="161"/>
      <c r="AA31" s="92">
        <f t="shared" si="8"/>
        <v>1.006786144270797</v>
      </c>
      <c r="AB31" s="87"/>
      <c r="AC31" s="17">
        <v>56.6</v>
      </c>
      <c r="AD31" s="18"/>
      <c r="AE31" s="161">
        <f t="shared" si="6"/>
        <v>9.2664092664092701E-2</v>
      </c>
      <c r="AF31" s="18"/>
      <c r="AG31" s="19">
        <f t="shared" si="7"/>
        <v>1.0926640926640927</v>
      </c>
      <c r="AU31" s="235"/>
      <c r="AV31" s="18"/>
      <c r="AW31" s="18"/>
      <c r="AX31" s="18"/>
      <c r="AY31" s="235"/>
      <c r="AZ31" s="18"/>
      <c r="BA31" s="18"/>
      <c r="BB31" s="18"/>
      <c r="BC31" s="235"/>
      <c r="BD31" s="18"/>
      <c r="BE31" s="18"/>
      <c r="BF31" s="18"/>
      <c r="BG31" s="235">
        <v>0.26930039274349826</v>
      </c>
      <c r="BH31" s="18"/>
      <c r="BI31" s="18">
        <v>1.2693003927434983</v>
      </c>
      <c r="BJ31" s="18"/>
      <c r="BK31" s="235">
        <v>2.5403211790983926E-2</v>
      </c>
      <c r="BL31" s="18"/>
      <c r="BM31" s="18">
        <v>1.0254032117909839</v>
      </c>
      <c r="BN31" s="18"/>
      <c r="BO31" s="235">
        <v>6.7861442707970454E-3</v>
      </c>
      <c r="BP31" s="235"/>
      <c r="BQ31" s="18">
        <v>1.006786144270797</v>
      </c>
      <c r="BR31" s="18"/>
      <c r="BS31" s="18">
        <v>56.6</v>
      </c>
      <c r="BT31" s="18"/>
      <c r="BU31" s="235">
        <v>9.2664092664092701E-2</v>
      </c>
      <c r="BV31" s="18"/>
      <c r="BW31" s="18">
        <v>1.0926640926640927</v>
      </c>
      <c r="BY31" s="240">
        <f t="shared" si="5"/>
        <v>-1982</v>
      </c>
      <c r="BZ31" s="240">
        <f t="shared" si="25"/>
        <v>0</v>
      </c>
      <c r="CA31" s="240">
        <f t="shared" si="26"/>
        <v>-0.15420417868311742</v>
      </c>
      <c r="CB31" s="240">
        <f t="shared" si="27"/>
        <v>0</v>
      </c>
      <c r="CC31" s="240">
        <f t="shared" si="28"/>
        <v>-1.1542041786831174</v>
      </c>
      <c r="CD31" s="240">
        <f t="shared" si="29"/>
        <v>0</v>
      </c>
      <c r="CE31" s="240">
        <f t="shared" si="30"/>
        <v>-0.35362011604410948</v>
      </c>
      <c r="CF31" s="240">
        <f t="shared" si="31"/>
        <v>0</v>
      </c>
      <c r="CG31" s="240">
        <f t="shared" si="32"/>
        <v>-1.3536201160441095</v>
      </c>
      <c r="CH31" s="240">
        <f t="shared" si="33"/>
        <v>0</v>
      </c>
      <c r="CI31" s="240">
        <f t="shared" si="34"/>
        <v>-5.538854342544175E-2</v>
      </c>
      <c r="CJ31" s="240">
        <f t="shared" si="35"/>
        <v>0</v>
      </c>
      <c r="CK31" s="240">
        <f t="shared" si="36"/>
        <v>-1.0553885434254417</v>
      </c>
      <c r="CL31" s="240">
        <f t="shared" si="37"/>
        <v>0</v>
      </c>
      <c r="CM31" s="240">
        <f t="shared" si="38"/>
        <v>0</v>
      </c>
      <c r="CN31" s="240">
        <f t="shared" si="39"/>
        <v>0</v>
      </c>
      <c r="CO31" s="240">
        <f t="shared" si="10"/>
        <v>0</v>
      </c>
      <c r="CP31" s="240">
        <f t="shared" si="11"/>
        <v>0</v>
      </c>
      <c r="CQ31" s="240">
        <f t="shared" si="12"/>
        <v>0</v>
      </c>
      <c r="CR31" s="240">
        <f t="shared" si="13"/>
        <v>0</v>
      </c>
      <c r="CS31" s="240">
        <f t="shared" si="14"/>
        <v>0</v>
      </c>
      <c r="CT31" s="240">
        <f t="shared" si="15"/>
        <v>0</v>
      </c>
      <c r="CU31" s="240">
        <f t="shared" si="16"/>
        <v>0</v>
      </c>
      <c r="CV31" s="240">
        <f t="shared" si="17"/>
        <v>0</v>
      </c>
      <c r="CW31" s="240">
        <f t="shared" si="18"/>
        <v>0</v>
      </c>
      <c r="CX31" s="240">
        <f t="shared" si="19"/>
        <v>0</v>
      </c>
      <c r="CY31" s="240">
        <f t="shared" si="20"/>
        <v>0</v>
      </c>
      <c r="CZ31" s="240">
        <f t="shared" si="21"/>
        <v>0</v>
      </c>
      <c r="DA31" s="240">
        <f t="shared" si="22"/>
        <v>0</v>
      </c>
      <c r="DB31" s="240">
        <f t="shared" si="23"/>
        <v>0</v>
      </c>
      <c r="DC31" s="240">
        <f t="shared" si="24"/>
        <v>0</v>
      </c>
    </row>
    <row r="32" spans="3:107" x14ac:dyDescent="0.25">
      <c r="C32" s="23">
        <v>1983</v>
      </c>
      <c r="E32" s="17">
        <v>9.6236506908284225E-2</v>
      </c>
      <c r="F32" s="15"/>
      <c r="G32" s="19">
        <f t="shared" si="0"/>
        <v>1.0962365069082842</v>
      </c>
      <c r="H32" s="15"/>
      <c r="I32" s="17">
        <v>0.11534888053463721</v>
      </c>
      <c r="J32" s="15"/>
      <c r="K32" s="19">
        <f t="shared" si="1"/>
        <v>1.1153488805346372</v>
      </c>
      <c r="L32" s="15"/>
      <c r="M32" s="17">
        <v>0.3548852817231154</v>
      </c>
      <c r="N32" s="15"/>
      <c r="O32" s="19">
        <f t="shared" si="2"/>
        <v>1.3548852817231154</v>
      </c>
      <c r="P32" s="87"/>
      <c r="Q32" s="90">
        <v>0.23264746193251518</v>
      </c>
      <c r="R32" s="87"/>
      <c r="S32" s="92">
        <f t="shared" si="4"/>
        <v>1.2326474619325152</v>
      </c>
      <c r="T32" s="87"/>
      <c r="U32" s="90">
        <v>0.26113976065424382</v>
      </c>
      <c r="V32" s="87"/>
      <c r="W32" s="92">
        <f t="shared" si="9"/>
        <v>1.2611397606542438</v>
      </c>
      <c r="X32" s="87"/>
      <c r="Y32" s="228">
        <v>0.19093879864210472</v>
      </c>
      <c r="Z32" s="161"/>
      <c r="AA32" s="92">
        <f t="shared" si="8"/>
        <v>1.1909387986421047</v>
      </c>
      <c r="AB32" s="87"/>
      <c r="AC32" s="17">
        <v>59.2</v>
      </c>
      <c r="AD32" s="18"/>
      <c r="AE32" s="161">
        <f t="shared" si="6"/>
        <v>4.5936395759717419E-2</v>
      </c>
      <c r="AF32" s="18"/>
      <c r="AG32" s="19">
        <f t="shared" si="7"/>
        <v>1.0459363957597174</v>
      </c>
      <c r="AU32" s="235"/>
      <c r="AV32" s="18"/>
      <c r="AW32" s="18"/>
      <c r="AX32" s="18"/>
      <c r="AY32" s="235"/>
      <c r="AZ32" s="18"/>
      <c r="BA32" s="18"/>
      <c r="BB32" s="18"/>
      <c r="BC32" s="235"/>
      <c r="BD32" s="18"/>
      <c r="BE32" s="18"/>
      <c r="BF32" s="18"/>
      <c r="BG32" s="235">
        <v>0.23264746193251518</v>
      </c>
      <c r="BH32" s="18"/>
      <c r="BI32" s="18">
        <v>1.2326474619325152</v>
      </c>
      <c r="BJ32" s="18"/>
      <c r="BK32" s="235">
        <v>0.26113976065424382</v>
      </c>
      <c r="BL32" s="18"/>
      <c r="BM32" s="18">
        <v>1.2611397606542438</v>
      </c>
      <c r="BN32" s="18"/>
      <c r="BO32" s="235">
        <v>0.19093879864210472</v>
      </c>
      <c r="BP32" s="235"/>
      <c r="BQ32" s="18">
        <v>1.1909387986421047</v>
      </c>
      <c r="BR32" s="18"/>
      <c r="BS32" s="18">
        <v>59.2</v>
      </c>
      <c r="BT32" s="18"/>
      <c r="BU32" s="235">
        <v>4.5936395759717419E-2</v>
      </c>
      <c r="BV32" s="18"/>
      <c r="BW32" s="18">
        <v>1.0459363957597174</v>
      </c>
      <c r="BY32" s="240">
        <f t="shared" si="5"/>
        <v>-1983</v>
      </c>
      <c r="BZ32" s="240">
        <f t="shared" si="25"/>
        <v>0</v>
      </c>
      <c r="CA32" s="240">
        <f t="shared" si="26"/>
        <v>-9.6236506908284225E-2</v>
      </c>
      <c r="CB32" s="240">
        <f t="shared" si="27"/>
        <v>0</v>
      </c>
      <c r="CC32" s="240">
        <f t="shared" si="28"/>
        <v>-1.0962365069082842</v>
      </c>
      <c r="CD32" s="240">
        <f t="shared" si="29"/>
        <v>0</v>
      </c>
      <c r="CE32" s="240">
        <f t="shared" si="30"/>
        <v>-0.11534888053463721</v>
      </c>
      <c r="CF32" s="240">
        <f t="shared" si="31"/>
        <v>0</v>
      </c>
      <c r="CG32" s="240">
        <f t="shared" si="32"/>
        <v>-1.1153488805346372</v>
      </c>
      <c r="CH32" s="240">
        <f t="shared" si="33"/>
        <v>0</v>
      </c>
      <c r="CI32" s="240">
        <f t="shared" si="34"/>
        <v>-0.3548852817231154</v>
      </c>
      <c r="CJ32" s="240">
        <f t="shared" si="35"/>
        <v>0</v>
      </c>
      <c r="CK32" s="240">
        <f t="shared" si="36"/>
        <v>-1.3548852817231154</v>
      </c>
      <c r="CL32" s="240">
        <f t="shared" si="37"/>
        <v>0</v>
      </c>
      <c r="CM32" s="240">
        <f t="shared" si="38"/>
        <v>0</v>
      </c>
      <c r="CN32" s="240">
        <f t="shared" si="39"/>
        <v>0</v>
      </c>
      <c r="CO32" s="240">
        <f t="shared" si="10"/>
        <v>0</v>
      </c>
      <c r="CP32" s="240">
        <f t="shared" si="11"/>
        <v>0</v>
      </c>
      <c r="CQ32" s="240">
        <f t="shared" si="12"/>
        <v>0</v>
      </c>
      <c r="CR32" s="240">
        <f t="shared" si="13"/>
        <v>0</v>
      </c>
      <c r="CS32" s="240">
        <f t="shared" si="14"/>
        <v>0</v>
      </c>
      <c r="CT32" s="240">
        <f t="shared" si="15"/>
        <v>0</v>
      </c>
      <c r="CU32" s="240">
        <f t="shared" si="16"/>
        <v>0</v>
      </c>
      <c r="CV32" s="240">
        <f t="shared" si="17"/>
        <v>0</v>
      </c>
      <c r="CW32" s="240">
        <f t="shared" si="18"/>
        <v>0</v>
      </c>
      <c r="CX32" s="240">
        <f t="shared" si="19"/>
        <v>0</v>
      </c>
      <c r="CY32" s="240">
        <f t="shared" si="20"/>
        <v>0</v>
      </c>
      <c r="CZ32" s="240">
        <f t="shared" si="21"/>
        <v>0</v>
      </c>
      <c r="DA32" s="240">
        <f t="shared" si="22"/>
        <v>0</v>
      </c>
      <c r="DB32" s="240">
        <f t="shared" si="23"/>
        <v>0</v>
      </c>
      <c r="DC32" s="240">
        <f t="shared" si="24"/>
        <v>0</v>
      </c>
    </row>
    <row r="33" spans="3:107" x14ac:dyDescent="0.25">
      <c r="C33" s="23">
        <v>1984</v>
      </c>
      <c r="E33" s="17">
        <v>0.11586567791969804</v>
      </c>
      <c r="F33" s="15"/>
      <c r="G33" s="19">
        <f t="shared" si="0"/>
        <v>1.115865677919698</v>
      </c>
      <c r="H33" s="15"/>
      <c r="I33" s="17">
        <v>0.14664992413054012</v>
      </c>
      <c r="J33" s="15"/>
      <c r="K33" s="19">
        <f t="shared" si="1"/>
        <v>1.1466499241305401</v>
      </c>
      <c r="L33" s="15"/>
      <c r="M33" s="17">
        <v>-2.393226391728831E-2</v>
      </c>
      <c r="N33" s="15"/>
      <c r="O33" s="19">
        <f t="shared" si="2"/>
        <v>0.97606773608271169</v>
      </c>
      <c r="P33" s="87"/>
      <c r="Q33" s="90">
        <v>0.12373924530012337</v>
      </c>
      <c r="R33" s="87"/>
      <c r="S33" s="92">
        <f t="shared" si="4"/>
        <v>1.1237392453001234</v>
      </c>
      <c r="T33" s="87"/>
      <c r="U33" s="90">
        <v>0.14563524128028549</v>
      </c>
      <c r="V33" s="87"/>
      <c r="W33" s="92">
        <f t="shared" si="9"/>
        <v>1.1456352412802855</v>
      </c>
      <c r="X33" s="87"/>
      <c r="Y33" s="228">
        <v>-8.3883981557987153E-2</v>
      </c>
      <c r="Z33" s="161"/>
      <c r="AA33" s="92">
        <f t="shared" si="8"/>
        <v>0.91611601844201285</v>
      </c>
      <c r="AB33" s="87"/>
      <c r="AC33" s="17">
        <v>61.4</v>
      </c>
      <c r="AD33" s="18"/>
      <c r="AE33" s="161">
        <f t="shared" si="6"/>
        <v>3.716216216216206E-2</v>
      </c>
      <c r="AF33" s="18"/>
      <c r="AG33" s="19">
        <f t="shared" si="7"/>
        <v>1.0371621621621621</v>
      </c>
      <c r="AU33" s="235"/>
      <c r="AV33" s="18"/>
      <c r="AW33" s="18"/>
      <c r="AX33" s="18"/>
      <c r="AY33" s="235"/>
      <c r="AZ33" s="18"/>
      <c r="BA33" s="18"/>
      <c r="BB33" s="18"/>
      <c r="BC33" s="235"/>
      <c r="BD33" s="18"/>
      <c r="BE33" s="18"/>
      <c r="BF33" s="18"/>
      <c r="BG33" s="235">
        <v>0.12373924530012337</v>
      </c>
      <c r="BH33" s="18"/>
      <c r="BI33" s="18">
        <v>1.1237392453001234</v>
      </c>
      <c r="BJ33" s="18"/>
      <c r="BK33" s="235">
        <v>0.14563524128028549</v>
      </c>
      <c r="BL33" s="18"/>
      <c r="BM33" s="18">
        <v>1.1456352412802855</v>
      </c>
      <c r="BN33" s="18"/>
      <c r="BO33" s="235">
        <v>-8.3883981557987153E-2</v>
      </c>
      <c r="BP33" s="235"/>
      <c r="BQ33" s="18">
        <v>0.91611601844201285</v>
      </c>
      <c r="BR33" s="18"/>
      <c r="BS33" s="18">
        <v>61.4</v>
      </c>
      <c r="BT33" s="18"/>
      <c r="BU33" s="235">
        <v>3.716216216216206E-2</v>
      </c>
      <c r="BV33" s="18"/>
      <c r="BW33" s="18">
        <v>1.0371621621621621</v>
      </c>
      <c r="BY33" s="240">
        <f t="shared" si="5"/>
        <v>-1984</v>
      </c>
      <c r="BZ33" s="240">
        <f t="shared" si="25"/>
        <v>0</v>
      </c>
      <c r="CA33" s="240">
        <f t="shared" si="26"/>
        <v>-0.11586567791969804</v>
      </c>
      <c r="CB33" s="240">
        <f t="shared" si="27"/>
        <v>0</v>
      </c>
      <c r="CC33" s="240">
        <f t="shared" si="28"/>
        <v>-1.115865677919698</v>
      </c>
      <c r="CD33" s="240">
        <f t="shared" si="29"/>
        <v>0</v>
      </c>
      <c r="CE33" s="240">
        <f t="shared" si="30"/>
        <v>-0.14664992413054012</v>
      </c>
      <c r="CF33" s="240">
        <f t="shared" si="31"/>
        <v>0</v>
      </c>
      <c r="CG33" s="240">
        <f t="shared" si="32"/>
        <v>-1.1466499241305401</v>
      </c>
      <c r="CH33" s="240">
        <f t="shared" si="33"/>
        <v>0</v>
      </c>
      <c r="CI33" s="240">
        <f t="shared" si="34"/>
        <v>2.393226391728831E-2</v>
      </c>
      <c r="CJ33" s="240">
        <f t="shared" si="35"/>
        <v>0</v>
      </c>
      <c r="CK33" s="240">
        <f t="shared" si="36"/>
        <v>-0.97606773608271169</v>
      </c>
      <c r="CL33" s="240">
        <f t="shared" si="37"/>
        <v>0</v>
      </c>
      <c r="CM33" s="240">
        <f t="shared" si="38"/>
        <v>0</v>
      </c>
      <c r="CN33" s="240">
        <f t="shared" si="39"/>
        <v>0</v>
      </c>
      <c r="CO33" s="240">
        <f t="shared" si="10"/>
        <v>0</v>
      </c>
      <c r="CP33" s="240">
        <f t="shared" si="11"/>
        <v>0</v>
      </c>
      <c r="CQ33" s="240">
        <f t="shared" si="12"/>
        <v>0</v>
      </c>
      <c r="CR33" s="240">
        <f t="shared" si="13"/>
        <v>0</v>
      </c>
      <c r="CS33" s="240">
        <f t="shared" si="14"/>
        <v>0</v>
      </c>
      <c r="CT33" s="240">
        <f t="shared" si="15"/>
        <v>0</v>
      </c>
      <c r="CU33" s="240">
        <f t="shared" si="16"/>
        <v>0</v>
      </c>
      <c r="CV33" s="240">
        <f t="shared" si="17"/>
        <v>0</v>
      </c>
      <c r="CW33" s="240">
        <f t="shared" si="18"/>
        <v>0</v>
      </c>
      <c r="CX33" s="240">
        <f t="shared" si="19"/>
        <v>0</v>
      </c>
      <c r="CY33" s="240">
        <f t="shared" si="20"/>
        <v>0</v>
      </c>
      <c r="CZ33" s="240">
        <f t="shared" si="21"/>
        <v>0</v>
      </c>
      <c r="DA33" s="240">
        <f t="shared" si="22"/>
        <v>0</v>
      </c>
      <c r="DB33" s="240">
        <f t="shared" si="23"/>
        <v>0</v>
      </c>
      <c r="DC33" s="240">
        <f t="shared" si="24"/>
        <v>0</v>
      </c>
    </row>
    <row r="34" spans="3:107" x14ac:dyDescent="0.25">
      <c r="C34" s="23">
        <v>1985</v>
      </c>
      <c r="E34" s="17">
        <v>9.8780328271374174E-2</v>
      </c>
      <c r="F34" s="15"/>
      <c r="G34" s="19">
        <f t="shared" si="0"/>
        <v>1.0987803282713742</v>
      </c>
      <c r="H34" s="15"/>
      <c r="I34" s="17">
        <v>0.21226819619729942</v>
      </c>
      <c r="J34" s="15"/>
      <c r="K34" s="19">
        <f t="shared" si="1"/>
        <v>1.2122681961972994</v>
      </c>
      <c r="L34" s="15"/>
      <c r="M34" s="17">
        <v>0.25067272512687366</v>
      </c>
      <c r="N34" s="15"/>
      <c r="O34" s="19">
        <f t="shared" si="2"/>
        <v>1.2506727251268737</v>
      </c>
      <c r="P34" s="87"/>
      <c r="Q34" s="90">
        <v>0.39403262025465713</v>
      </c>
      <c r="R34" s="87"/>
      <c r="S34" s="92">
        <f t="shared" si="4"/>
        <v>1.3940326202546571</v>
      </c>
      <c r="T34" s="87"/>
      <c r="U34" s="90">
        <v>0.65857637520333268</v>
      </c>
      <c r="V34" s="87"/>
      <c r="W34" s="92">
        <f t="shared" si="9"/>
        <v>1.6585763752033327</v>
      </c>
      <c r="X34" s="87"/>
      <c r="Y34" s="228">
        <v>0.13302756620857936</v>
      </c>
      <c r="Z34" s="161"/>
      <c r="AA34" s="92">
        <f t="shared" si="8"/>
        <v>1.1330275662085794</v>
      </c>
      <c r="AB34" s="87"/>
      <c r="AC34" s="17">
        <v>64.099999999999994</v>
      </c>
      <c r="AD34" s="18"/>
      <c r="AE34" s="161">
        <f t="shared" si="6"/>
        <v>4.3973941368078195E-2</v>
      </c>
      <c r="AF34" s="18"/>
      <c r="AG34" s="19">
        <f t="shared" si="7"/>
        <v>1.0439739413680782</v>
      </c>
      <c r="AU34" s="235"/>
      <c r="AV34" s="18"/>
      <c r="AW34" s="18"/>
      <c r="AX34" s="18"/>
      <c r="AY34" s="235"/>
      <c r="AZ34" s="18"/>
      <c r="BA34" s="18"/>
      <c r="BB34" s="18"/>
      <c r="BC34" s="235"/>
      <c r="BD34" s="18"/>
      <c r="BE34" s="18"/>
      <c r="BF34" s="18"/>
      <c r="BG34" s="235">
        <v>0.39403262025465713</v>
      </c>
      <c r="BH34" s="18"/>
      <c r="BI34" s="18">
        <v>1.3940326202546571</v>
      </c>
      <c r="BJ34" s="18"/>
      <c r="BK34" s="235">
        <v>0.65857637520333268</v>
      </c>
      <c r="BL34" s="18"/>
      <c r="BM34" s="18">
        <v>1.6585763752033327</v>
      </c>
      <c r="BN34" s="18"/>
      <c r="BO34" s="235">
        <v>0.13302756620857936</v>
      </c>
      <c r="BP34" s="235"/>
      <c r="BQ34" s="18">
        <v>1.1330275662085794</v>
      </c>
      <c r="BR34" s="18"/>
      <c r="BS34" s="18">
        <v>64.099999999999994</v>
      </c>
      <c r="BT34" s="18"/>
      <c r="BU34" s="235">
        <v>4.3973941368078195E-2</v>
      </c>
      <c r="BV34" s="18"/>
      <c r="BW34" s="18">
        <v>1.0439739413680782</v>
      </c>
      <c r="BY34" s="240">
        <f t="shared" si="5"/>
        <v>-1985</v>
      </c>
      <c r="BZ34" s="240">
        <f t="shared" si="25"/>
        <v>0</v>
      </c>
      <c r="CA34" s="240">
        <f t="shared" si="26"/>
        <v>-9.8780328271374174E-2</v>
      </c>
      <c r="CB34" s="240">
        <f t="shared" si="27"/>
        <v>0</v>
      </c>
      <c r="CC34" s="240">
        <f t="shared" si="28"/>
        <v>-1.0987803282713742</v>
      </c>
      <c r="CD34" s="240">
        <f t="shared" si="29"/>
        <v>0</v>
      </c>
      <c r="CE34" s="240">
        <f t="shared" si="30"/>
        <v>-0.21226819619729942</v>
      </c>
      <c r="CF34" s="240">
        <f t="shared" si="31"/>
        <v>0</v>
      </c>
      <c r="CG34" s="240">
        <f t="shared" si="32"/>
        <v>-1.2122681961972994</v>
      </c>
      <c r="CH34" s="240">
        <f t="shared" si="33"/>
        <v>0</v>
      </c>
      <c r="CI34" s="240">
        <f t="shared" si="34"/>
        <v>-0.25067272512687366</v>
      </c>
      <c r="CJ34" s="240">
        <f t="shared" si="35"/>
        <v>0</v>
      </c>
      <c r="CK34" s="240">
        <f t="shared" si="36"/>
        <v>-1.2506727251268737</v>
      </c>
      <c r="CL34" s="240">
        <f t="shared" si="37"/>
        <v>0</v>
      </c>
      <c r="CM34" s="240">
        <f t="shared" si="38"/>
        <v>0</v>
      </c>
      <c r="CN34" s="240">
        <f t="shared" si="39"/>
        <v>0</v>
      </c>
      <c r="CO34" s="240">
        <f t="shared" si="10"/>
        <v>0</v>
      </c>
      <c r="CP34" s="240">
        <f t="shared" si="11"/>
        <v>0</v>
      </c>
      <c r="CQ34" s="240">
        <f t="shared" si="12"/>
        <v>0</v>
      </c>
      <c r="CR34" s="240">
        <f t="shared" si="13"/>
        <v>0</v>
      </c>
      <c r="CS34" s="240">
        <f t="shared" si="14"/>
        <v>0</v>
      </c>
      <c r="CT34" s="240">
        <f t="shared" si="15"/>
        <v>0</v>
      </c>
      <c r="CU34" s="240">
        <f t="shared" si="16"/>
        <v>0</v>
      </c>
      <c r="CV34" s="240">
        <f t="shared" si="17"/>
        <v>0</v>
      </c>
      <c r="CW34" s="240">
        <f t="shared" si="18"/>
        <v>0</v>
      </c>
      <c r="CX34" s="240">
        <f t="shared" si="19"/>
        <v>0</v>
      </c>
      <c r="CY34" s="240">
        <f t="shared" si="20"/>
        <v>0</v>
      </c>
      <c r="CZ34" s="240">
        <f t="shared" si="21"/>
        <v>0</v>
      </c>
      <c r="DA34" s="240">
        <f t="shared" si="22"/>
        <v>0</v>
      </c>
      <c r="DB34" s="240">
        <f t="shared" si="23"/>
        <v>0</v>
      </c>
      <c r="DC34" s="240">
        <f t="shared" si="24"/>
        <v>0</v>
      </c>
    </row>
    <row r="35" spans="3:107" x14ac:dyDescent="0.25">
      <c r="C35" s="23">
        <v>1986</v>
      </c>
      <c r="E35" s="17">
        <v>9.330001606656424E-2</v>
      </c>
      <c r="F35" s="15"/>
      <c r="G35" s="19">
        <f t="shared" si="0"/>
        <v>1.0933000160665642</v>
      </c>
      <c r="H35" s="15"/>
      <c r="I35" s="17">
        <v>0.14699997236914819</v>
      </c>
      <c r="J35" s="15"/>
      <c r="K35" s="19">
        <f t="shared" si="1"/>
        <v>1.1469999723691482</v>
      </c>
      <c r="L35" s="15"/>
      <c r="M35" s="17">
        <v>8.95399147868019E-2</v>
      </c>
      <c r="N35" s="15"/>
      <c r="O35" s="19">
        <f t="shared" si="2"/>
        <v>1.0895399147868019</v>
      </c>
      <c r="P35" s="87"/>
      <c r="Q35" s="90">
        <v>0.17626056907277921</v>
      </c>
      <c r="R35" s="87"/>
      <c r="S35" s="92">
        <f t="shared" si="4"/>
        <v>1.1762605690727792</v>
      </c>
      <c r="T35" s="87"/>
      <c r="U35" s="90">
        <v>0.67911532332504909</v>
      </c>
      <c r="V35" s="87"/>
      <c r="W35" s="92">
        <f t="shared" si="9"/>
        <v>1.6791153233250491</v>
      </c>
      <c r="X35" s="87"/>
      <c r="Y35" s="228">
        <v>0.19274529910089977</v>
      </c>
      <c r="Z35" s="161"/>
      <c r="AA35" s="92">
        <f t="shared" si="8"/>
        <v>1.1927452991008998</v>
      </c>
      <c r="AB35" s="87"/>
      <c r="AC35" s="17">
        <v>66.8</v>
      </c>
      <c r="AD35" s="18"/>
      <c r="AE35" s="161">
        <f t="shared" si="6"/>
        <v>4.2121684867394649E-2</v>
      </c>
      <c r="AF35" s="18"/>
      <c r="AG35" s="19">
        <f t="shared" si="7"/>
        <v>1.0421216848673946</v>
      </c>
      <c r="AU35" s="235"/>
      <c r="AV35" s="18"/>
      <c r="AW35" s="18"/>
      <c r="AX35" s="18"/>
      <c r="AY35" s="235"/>
      <c r="AZ35" s="18"/>
      <c r="BA35" s="18"/>
      <c r="BB35" s="18"/>
      <c r="BC35" s="235"/>
      <c r="BD35" s="18"/>
      <c r="BE35" s="18"/>
      <c r="BF35" s="18"/>
      <c r="BG35" s="235">
        <v>0.17626056907277921</v>
      </c>
      <c r="BH35" s="18"/>
      <c r="BI35" s="18">
        <v>1.1762605690727792</v>
      </c>
      <c r="BJ35" s="18"/>
      <c r="BK35" s="235">
        <v>0.67911532332504909</v>
      </c>
      <c r="BL35" s="18"/>
      <c r="BM35" s="18">
        <v>1.6791153233250491</v>
      </c>
      <c r="BN35" s="18"/>
      <c r="BO35" s="235">
        <v>0.19274529910089977</v>
      </c>
      <c r="BP35" s="235"/>
      <c r="BQ35" s="18">
        <v>1.1927452991008998</v>
      </c>
      <c r="BR35" s="18"/>
      <c r="BS35" s="18">
        <v>66.8</v>
      </c>
      <c r="BT35" s="18"/>
      <c r="BU35" s="235">
        <v>4.2121684867394649E-2</v>
      </c>
      <c r="BV35" s="18"/>
      <c r="BW35" s="18">
        <v>1.0421216848673946</v>
      </c>
      <c r="BY35" s="240">
        <f t="shared" si="5"/>
        <v>-1986</v>
      </c>
      <c r="BZ35" s="240">
        <f t="shared" si="25"/>
        <v>0</v>
      </c>
      <c r="CA35" s="240">
        <f t="shared" si="26"/>
        <v>-9.330001606656424E-2</v>
      </c>
      <c r="CB35" s="240">
        <f t="shared" si="27"/>
        <v>0</v>
      </c>
      <c r="CC35" s="240">
        <f t="shared" si="28"/>
        <v>-1.0933000160665642</v>
      </c>
      <c r="CD35" s="240">
        <f t="shared" si="29"/>
        <v>0</v>
      </c>
      <c r="CE35" s="240">
        <f t="shared" si="30"/>
        <v>-0.14699997236914819</v>
      </c>
      <c r="CF35" s="240">
        <f t="shared" si="31"/>
        <v>0</v>
      </c>
      <c r="CG35" s="240">
        <f t="shared" si="32"/>
        <v>-1.1469999723691482</v>
      </c>
      <c r="CH35" s="240">
        <f t="shared" si="33"/>
        <v>0</v>
      </c>
      <c r="CI35" s="240">
        <f t="shared" si="34"/>
        <v>-8.95399147868019E-2</v>
      </c>
      <c r="CJ35" s="240">
        <f t="shared" si="35"/>
        <v>0</v>
      </c>
      <c r="CK35" s="240">
        <f t="shared" si="36"/>
        <v>-1.0895399147868019</v>
      </c>
      <c r="CL35" s="240">
        <f t="shared" si="37"/>
        <v>0</v>
      </c>
      <c r="CM35" s="240">
        <f t="shared" si="38"/>
        <v>0</v>
      </c>
      <c r="CN35" s="240">
        <f t="shared" si="39"/>
        <v>0</v>
      </c>
      <c r="CO35" s="240">
        <f t="shared" si="10"/>
        <v>0</v>
      </c>
      <c r="CP35" s="240">
        <f t="shared" si="11"/>
        <v>0</v>
      </c>
      <c r="CQ35" s="240">
        <f t="shared" si="12"/>
        <v>0</v>
      </c>
      <c r="CR35" s="240">
        <f t="shared" si="13"/>
        <v>0</v>
      </c>
      <c r="CS35" s="240">
        <f t="shared" si="14"/>
        <v>0</v>
      </c>
      <c r="CT35" s="240">
        <f t="shared" si="15"/>
        <v>0</v>
      </c>
      <c r="CU35" s="240">
        <f t="shared" si="16"/>
        <v>0</v>
      </c>
      <c r="CV35" s="240">
        <f t="shared" si="17"/>
        <v>0</v>
      </c>
      <c r="CW35" s="240">
        <f t="shared" si="18"/>
        <v>0</v>
      </c>
      <c r="CX35" s="240">
        <f t="shared" si="19"/>
        <v>0</v>
      </c>
      <c r="CY35" s="240">
        <f t="shared" si="20"/>
        <v>0</v>
      </c>
      <c r="CZ35" s="240">
        <f t="shared" si="21"/>
        <v>0</v>
      </c>
      <c r="DA35" s="240">
        <f t="shared" si="22"/>
        <v>0</v>
      </c>
      <c r="DB35" s="240">
        <f t="shared" si="23"/>
        <v>0</v>
      </c>
      <c r="DC35" s="240">
        <f t="shared" si="24"/>
        <v>0</v>
      </c>
    </row>
    <row r="36" spans="3:107" x14ac:dyDescent="0.25">
      <c r="C36" s="23">
        <v>1987</v>
      </c>
      <c r="E36" s="17">
        <v>8.4789139515897505E-2</v>
      </c>
      <c r="F36" s="15"/>
      <c r="G36" s="19">
        <f t="shared" si="0"/>
        <v>1.0847891395158975</v>
      </c>
      <c r="H36" s="15"/>
      <c r="I36" s="17">
        <v>4.0366222977775923E-2</v>
      </c>
      <c r="J36" s="15"/>
      <c r="K36" s="19">
        <f t="shared" si="1"/>
        <v>1.0403662229777759</v>
      </c>
      <c r="L36" s="15"/>
      <c r="M36" s="17">
        <v>5.8787612383417676E-2</v>
      </c>
      <c r="N36" s="15"/>
      <c r="O36" s="19">
        <f t="shared" si="2"/>
        <v>1.0587876123834177</v>
      </c>
      <c r="P36" s="87"/>
      <c r="Q36" s="90">
        <v>-4.0178238399823929E-3</v>
      </c>
      <c r="R36" s="87"/>
      <c r="S36" s="92">
        <f t="shared" si="4"/>
        <v>0.99598217616001761</v>
      </c>
      <c r="T36" s="87"/>
      <c r="U36" s="90">
        <v>0.17685187234278699</v>
      </c>
      <c r="V36" s="87"/>
      <c r="W36" s="92">
        <f t="shared" si="9"/>
        <v>1.176851872342787</v>
      </c>
      <c r="X36" s="87"/>
      <c r="Y36" s="228">
        <v>0.22476002156198405</v>
      </c>
      <c r="Z36" s="161"/>
      <c r="AA36" s="92">
        <f t="shared" si="8"/>
        <v>1.224760021561984</v>
      </c>
      <c r="AB36" s="87"/>
      <c r="AC36" s="17">
        <v>69.599999999999994</v>
      </c>
      <c r="AD36" s="18"/>
      <c r="AE36" s="161">
        <f t="shared" si="6"/>
        <v>4.1916167664670656E-2</v>
      </c>
      <c r="AF36" s="18"/>
      <c r="AG36" s="19">
        <f t="shared" si="7"/>
        <v>1.0419161676646707</v>
      </c>
      <c r="AU36" s="235"/>
      <c r="AV36" s="18"/>
      <c r="AW36" s="18"/>
      <c r="AX36" s="18"/>
      <c r="AY36" s="235"/>
      <c r="AZ36" s="18"/>
      <c r="BA36" s="18"/>
      <c r="BB36" s="18"/>
      <c r="BC36" s="235"/>
      <c r="BD36" s="18"/>
      <c r="BE36" s="18"/>
      <c r="BF36" s="18"/>
      <c r="BG36" s="235">
        <v>-4.0178238399823929E-3</v>
      </c>
      <c r="BH36" s="18"/>
      <c r="BI36" s="18">
        <v>0.99598217616001761</v>
      </c>
      <c r="BJ36" s="18"/>
      <c r="BK36" s="235">
        <v>0.17685187234278699</v>
      </c>
      <c r="BL36" s="18"/>
      <c r="BM36" s="18">
        <v>1.176851872342787</v>
      </c>
      <c r="BN36" s="18"/>
      <c r="BO36" s="235">
        <v>0.22476002156198405</v>
      </c>
      <c r="BP36" s="235"/>
      <c r="BQ36" s="18">
        <v>1.224760021561984</v>
      </c>
      <c r="BR36" s="18"/>
      <c r="BS36" s="18">
        <v>69.599999999999994</v>
      </c>
      <c r="BT36" s="18"/>
      <c r="BU36" s="235">
        <v>4.1916167664670656E-2</v>
      </c>
      <c r="BV36" s="18"/>
      <c r="BW36" s="18">
        <v>1.0419161676646707</v>
      </c>
      <c r="BY36" s="240">
        <f t="shared" si="5"/>
        <v>-1987</v>
      </c>
      <c r="BZ36" s="240">
        <f t="shared" si="25"/>
        <v>0</v>
      </c>
      <c r="CA36" s="240">
        <f t="shared" si="26"/>
        <v>-8.4789139515897505E-2</v>
      </c>
      <c r="CB36" s="240">
        <f t="shared" si="27"/>
        <v>0</v>
      </c>
      <c r="CC36" s="240">
        <f t="shared" si="28"/>
        <v>-1.0847891395158975</v>
      </c>
      <c r="CD36" s="240">
        <f t="shared" si="29"/>
        <v>0</v>
      </c>
      <c r="CE36" s="240">
        <f t="shared" si="30"/>
        <v>-4.0366222977775923E-2</v>
      </c>
      <c r="CF36" s="240">
        <f t="shared" si="31"/>
        <v>0</v>
      </c>
      <c r="CG36" s="240">
        <f t="shared" si="32"/>
        <v>-1.0403662229777759</v>
      </c>
      <c r="CH36" s="240">
        <f t="shared" si="33"/>
        <v>0</v>
      </c>
      <c r="CI36" s="240">
        <f t="shared" si="34"/>
        <v>-5.8787612383417676E-2</v>
      </c>
      <c r="CJ36" s="240">
        <f t="shared" si="35"/>
        <v>0</v>
      </c>
      <c r="CK36" s="240">
        <f t="shared" si="36"/>
        <v>-1.0587876123834177</v>
      </c>
      <c r="CL36" s="240">
        <f t="shared" si="37"/>
        <v>0</v>
      </c>
      <c r="CM36" s="240">
        <f t="shared" si="38"/>
        <v>0</v>
      </c>
      <c r="CN36" s="240">
        <f t="shared" si="39"/>
        <v>0</v>
      </c>
      <c r="CO36" s="240">
        <f t="shared" si="10"/>
        <v>0</v>
      </c>
      <c r="CP36" s="240">
        <f t="shared" si="11"/>
        <v>0</v>
      </c>
      <c r="CQ36" s="240">
        <f t="shared" si="12"/>
        <v>0</v>
      </c>
      <c r="CR36" s="240">
        <f t="shared" si="13"/>
        <v>0</v>
      </c>
      <c r="CS36" s="240">
        <f t="shared" si="14"/>
        <v>0</v>
      </c>
      <c r="CT36" s="240">
        <f t="shared" si="15"/>
        <v>0</v>
      </c>
      <c r="CU36" s="240">
        <f t="shared" si="16"/>
        <v>0</v>
      </c>
      <c r="CV36" s="240">
        <f t="shared" si="17"/>
        <v>0</v>
      </c>
      <c r="CW36" s="240">
        <f t="shared" si="18"/>
        <v>0</v>
      </c>
      <c r="CX36" s="240">
        <f t="shared" si="19"/>
        <v>0</v>
      </c>
      <c r="CY36" s="240">
        <f t="shared" si="20"/>
        <v>0</v>
      </c>
      <c r="CZ36" s="240">
        <f t="shared" si="21"/>
        <v>0</v>
      </c>
      <c r="DA36" s="240">
        <f t="shared" si="22"/>
        <v>0</v>
      </c>
      <c r="DB36" s="240">
        <f t="shared" si="23"/>
        <v>0</v>
      </c>
      <c r="DC36" s="240">
        <f t="shared" si="24"/>
        <v>0</v>
      </c>
    </row>
    <row r="37" spans="3:107" x14ac:dyDescent="0.25">
      <c r="C37" s="23">
        <v>1988</v>
      </c>
      <c r="E37" s="17">
        <v>9.4097844995248536E-2</v>
      </c>
      <c r="F37" s="15"/>
      <c r="G37" s="19">
        <f t="shared" si="0"/>
        <v>1.0940978449952485</v>
      </c>
      <c r="H37" s="15"/>
      <c r="I37" s="17">
        <v>9.7879759391345411E-2</v>
      </c>
      <c r="J37" s="15"/>
      <c r="K37" s="19">
        <f t="shared" si="1"/>
        <v>1.0978797593913454</v>
      </c>
      <c r="L37" s="15"/>
      <c r="M37" s="17">
        <v>0.11081484729422719</v>
      </c>
      <c r="N37" s="15"/>
      <c r="O37" s="19">
        <f t="shared" si="2"/>
        <v>1.1108148472942272</v>
      </c>
      <c r="P37" s="87"/>
      <c r="Q37" s="90">
        <v>6.4354449225332511E-2</v>
      </c>
      <c r="R37" s="87"/>
      <c r="S37" s="92">
        <f t="shared" si="4"/>
        <v>1.0643544492253325</v>
      </c>
      <c r="T37" s="87"/>
      <c r="U37" s="90">
        <v>0.1765920363283886</v>
      </c>
      <c r="V37" s="87"/>
      <c r="W37" s="92">
        <f t="shared" si="9"/>
        <v>1.1765920363283886</v>
      </c>
      <c r="X37" s="87"/>
      <c r="Y37" s="228">
        <v>0.28325258598118469</v>
      </c>
      <c r="Z37" s="161"/>
      <c r="AA37" s="92">
        <f t="shared" si="8"/>
        <v>1.2832525859811847</v>
      </c>
      <c r="AB37" s="87"/>
      <c r="AC37" s="17">
        <v>72.3</v>
      </c>
      <c r="AD37" s="18"/>
      <c r="AE37" s="161">
        <f t="shared" si="6"/>
        <v>3.8793103448275801E-2</v>
      </c>
      <c r="AF37" s="18"/>
      <c r="AG37" s="19">
        <f t="shared" si="7"/>
        <v>1.0387931034482758</v>
      </c>
      <c r="AU37" s="235"/>
      <c r="AV37" s="18"/>
      <c r="AW37" s="18"/>
      <c r="AX37" s="18"/>
      <c r="AY37" s="235"/>
      <c r="AZ37" s="18"/>
      <c r="BA37" s="18"/>
      <c r="BB37" s="18"/>
      <c r="BC37" s="235"/>
      <c r="BD37" s="18"/>
      <c r="BE37" s="18"/>
      <c r="BF37" s="18"/>
      <c r="BG37" s="235">
        <v>6.4354449225332511E-2</v>
      </c>
      <c r="BH37" s="18"/>
      <c r="BI37" s="18">
        <v>1.0643544492253325</v>
      </c>
      <c r="BJ37" s="18"/>
      <c r="BK37" s="235">
        <v>0.1765920363283886</v>
      </c>
      <c r="BL37" s="18"/>
      <c r="BM37" s="18">
        <v>1.1765920363283886</v>
      </c>
      <c r="BN37" s="18"/>
      <c r="BO37" s="235">
        <v>0.28325258598118469</v>
      </c>
      <c r="BP37" s="235"/>
      <c r="BQ37" s="18">
        <v>1.2832525859811847</v>
      </c>
      <c r="BR37" s="18"/>
      <c r="BS37" s="18">
        <v>72.3</v>
      </c>
      <c r="BT37" s="18"/>
      <c r="BU37" s="235">
        <v>3.8793103448275801E-2</v>
      </c>
      <c r="BV37" s="18"/>
      <c r="BW37" s="18">
        <v>1.0387931034482758</v>
      </c>
      <c r="BY37" s="240">
        <f t="shared" si="5"/>
        <v>-1988</v>
      </c>
      <c r="BZ37" s="240">
        <f t="shared" si="25"/>
        <v>0</v>
      </c>
      <c r="CA37" s="240">
        <f t="shared" si="26"/>
        <v>-9.4097844995248536E-2</v>
      </c>
      <c r="CB37" s="240">
        <f t="shared" si="27"/>
        <v>0</v>
      </c>
      <c r="CC37" s="240">
        <f t="shared" si="28"/>
        <v>-1.0940978449952485</v>
      </c>
      <c r="CD37" s="240">
        <f t="shared" si="29"/>
        <v>0</v>
      </c>
      <c r="CE37" s="240">
        <f t="shared" si="30"/>
        <v>-9.7879759391345411E-2</v>
      </c>
      <c r="CF37" s="240">
        <f t="shared" si="31"/>
        <v>0</v>
      </c>
      <c r="CG37" s="240">
        <f t="shared" si="32"/>
        <v>-1.0978797593913454</v>
      </c>
      <c r="CH37" s="240">
        <f t="shared" si="33"/>
        <v>0</v>
      </c>
      <c r="CI37" s="240">
        <f t="shared" si="34"/>
        <v>-0.11081484729422719</v>
      </c>
      <c r="CJ37" s="240">
        <f t="shared" si="35"/>
        <v>0</v>
      </c>
      <c r="CK37" s="240">
        <f t="shared" si="36"/>
        <v>-1.1108148472942272</v>
      </c>
      <c r="CL37" s="240">
        <f t="shared" si="37"/>
        <v>0</v>
      </c>
      <c r="CM37" s="240">
        <f t="shared" si="38"/>
        <v>0</v>
      </c>
      <c r="CN37" s="240">
        <f t="shared" si="39"/>
        <v>0</v>
      </c>
      <c r="CO37" s="240">
        <f t="shared" si="10"/>
        <v>0</v>
      </c>
      <c r="CP37" s="240">
        <f t="shared" si="11"/>
        <v>0</v>
      </c>
      <c r="CQ37" s="240">
        <f t="shared" si="12"/>
        <v>0</v>
      </c>
      <c r="CR37" s="240">
        <f t="shared" si="13"/>
        <v>0</v>
      </c>
      <c r="CS37" s="240">
        <f t="shared" si="14"/>
        <v>0</v>
      </c>
      <c r="CT37" s="240">
        <f t="shared" si="15"/>
        <v>0</v>
      </c>
      <c r="CU37" s="240">
        <f t="shared" si="16"/>
        <v>0</v>
      </c>
      <c r="CV37" s="240">
        <f t="shared" si="17"/>
        <v>0</v>
      </c>
      <c r="CW37" s="240">
        <f t="shared" si="18"/>
        <v>0</v>
      </c>
      <c r="CX37" s="240">
        <f t="shared" si="19"/>
        <v>0</v>
      </c>
      <c r="CY37" s="240">
        <f t="shared" si="20"/>
        <v>0</v>
      </c>
      <c r="CZ37" s="240">
        <f t="shared" si="21"/>
        <v>0</v>
      </c>
      <c r="DA37" s="240">
        <f t="shared" si="22"/>
        <v>0</v>
      </c>
      <c r="DB37" s="240">
        <f t="shared" si="23"/>
        <v>0</v>
      </c>
      <c r="DC37" s="240">
        <f t="shared" si="24"/>
        <v>0</v>
      </c>
    </row>
    <row r="38" spans="3:107" x14ac:dyDescent="0.25">
      <c r="C38" s="23">
        <v>1989</v>
      </c>
      <c r="E38" s="17">
        <v>0.12361286225093604</v>
      </c>
      <c r="F38" s="15"/>
      <c r="G38" s="19">
        <f t="shared" si="0"/>
        <v>1.123612862250936</v>
      </c>
      <c r="H38" s="15"/>
      <c r="I38" s="17">
        <v>0.12808181213335179</v>
      </c>
      <c r="J38" s="15"/>
      <c r="K38" s="19">
        <f t="shared" si="1"/>
        <v>1.1280818121333518</v>
      </c>
      <c r="L38" s="15"/>
      <c r="M38" s="17">
        <v>0.2137272378484627</v>
      </c>
      <c r="N38" s="15"/>
      <c r="O38" s="19">
        <f t="shared" si="2"/>
        <v>1.2137272378484627</v>
      </c>
      <c r="P38" s="87"/>
      <c r="Q38" s="90">
        <v>0.28083721763235436</v>
      </c>
      <c r="R38" s="87"/>
      <c r="S38" s="92">
        <f t="shared" si="4"/>
        <v>1.2808372176323544</v>
      </c>
      <c r="T38" s="87"/>
      <c r="U38" s="90">
        <v>7.7667512210993106E-2</v>
      </c>
      <c r="V38" s="87"/>
      <c r="W38" s="92">
        <f t="shared" si="9"/>
        <v>1.0776675122109931</v>
      </c>
      <c r="X38" s="87"/>
      <c r="Y38" s="228">
        <v>0.59753228328671271</v>
      </c>
      <c r="Z38" s="161"/>
      <c r="AA38" s="92">
        <f t="shared" si="8"/>
        <v>1.5975322832867127</v>
      </c>
      <c r="AB38" s="87"/>
      <c r="AC38" s="17">
        <v>76.099999999999994</v>
      </c>
      <c r="AD38" s="18"/>
      <c r="AE38" s="161">
        <f t="shared" si="6"/>
        <v>5.2558782849239316E-2</v>
      </c>
      <c r="AF38" s="18"/>
      <c r="AG38" s="19">
        <f t="shared" si="7"/>
        <v>1.0525587828492393</v>
      </c>
      <c r="AU38" s="235"/>
      <c r="AV38" s="18"/>
      <c r="AW38" s="18"/>
      <c r="AX38" s="18"/>
      <c r="AY38" s="235"/>
      <c r="AZ38" s="18"/>
      <c r="BA38" s="18"/>
      <c r="BB38" s="18"/>
      <c r="BC38" s="235"/>
      <c r="BD38" s="18"/>
      <c r="BE38" s="18"/>
      <c r="BF38" s="18"/>
      <c r="BG38" s="235">
        <v>0.28083721763235436</v>
      </c>
      <c r="BH38" s="18"/>
      <c r="BI38" s="18">
        <v>1.2808372176323544</v>
      </c>
      <c r="BJ38" s="18"/>
      <c r="BK38" s="235">
        <v>7.7667512210993106E-2</v>
      </c>
      <c r="BL38" s="18"/>
      <c r="BM38" s="18">
        <v>1.0776675122109931</v>
      </c>
      <c r="BN38" s="18"/>
      <c r="BO38" s="235">
        <v>0.59753228328671271</v>
      </c>
      <c r="BP38" s="235"/>
      <c r="BQ38" s="18">
        <v>1.5975322832867127</v>
      </c>
      <c r="BR38" s="18"/>
      <c r="BS38" s="18">
        <v>76.099999999999994</v>
      </c>
      <c r="BT38" s="18"/>
      <c r="BU38" s="235">
        <v>5.2558782849239316E-2</v>
      </c>
      <c r="BV38" s="18"/>
      <c r="BW38" s="18">
        <v>1.0525587828492393</v>
      </c>
      <c r="BY38" s="240">
        <f t="shared" si="5"/>
        <v>-1989</v>
      </c>
      <c r="BZ38" s="240">
        <f t="shared" si="25"/>
        <v>0</v>
      </c>
      <c r="CA38" s="240">
        <f t="shared" si="26"/>
        <v>-0.12361286225093604</v>
      </c>
      <c r="CB38" s="240">
        <f t="shared" si="27"/>
        <v>0</v>
      </c>
      <c r="CC38" s="240">
        <f t="shared" si="28"/>
        <v>-1.123612862250936</v>
      </c>
      <c r="CD38" s="240">
        <f t="shared" si="29"/>
        <v>0</v>
      </c>
      <c r="CE38" s="240">
        <f t="shared" si="30"/>
        <v>-0.12808181213335179</v>
      </c>
      <c r="CF38" s="240">
        <f t="shared" si="31"/>
        <v>0</v>
      </c>
      <c r="CG38" s="240">
        <f t="shared" si="32"/>
        <v>-1.1280818121333518</v>
      </c>
      <c r="CH38" s="240">
        <f t="shared" si="33"/>
        <v>0</v>
      </c>
      <c r="CI38" s="240">
        <f t="shared" si="34"/>
        <v>-0.2137272378484627</v>
      </c>
      <c r="CJ38" s="240">
        <f t="shared" si="35"/>
        <v>0</v>
      </c>
      <c r="CK38" s="240">
        <f t="shared" si="36"/>
        <v>-1.2137272378484627</v>
      </c>
      <c r="CL38" s="240">
        <f t="shared" si="37"/>
        <v>0</v>
      </c>
      <c r="CM38" s="240">
        <f t="shared" si="38"/>
        <v>0</v>
      </c>
      <c r="CN38" s="240">
        <f t="shared" si="39"/>
        <v>0</v>
      </c>
      <c r="CO38" s="240">
        <f t="shared" si="10"/>
        <v>0</v>
      </c>
      <c r="CP38" s="240">
        <f t="shared" si="11"/>
        <v>0</v>
      </c>
      <c r="CQ38" s="240">
        <f t="shared" si="12"/>
        <v>0</v>
      </c>
      <c r="CR38" s="240">
        <f t="shared" si="13"/>
        <v>0</v>
      </c>
      <c r="CS38" s="240">
        <f t="shared" si="14"/>
        <v>0</v>
      </c>
      <c r="CT38" s="240">
        <f t="shared" si="15"/>
        <v>0</v>
      </c>
      <c r="CU38" s="240">
        <f t="shared" si="16"/>
        <v>0</v>
      </c>
      <c r="CV38" s="240">
        <f t="shared" si="17"/>
        <v>0</v>
      </c>
      <c r="CW38" s="240">
        <f t="shared" si="18"/>
        <v>0</v>
      </c>
      <c r="CX38" s="240">
        <f t="shared" si="19"/>
        <v>0</v>
      </c>
      <c r="CY38" s="240">
        <f t="shared" si="20"/>
        <v>0</v>
      </c>
      <c r="CZ38" s="240">
        <f t="shared" si="21"/>
        <v>0</v>
      </c>
      <c r="DA38" s="240">
        <f t="shared" si="22"/>
        <v>0</v>
      </c>
      <c r="DB38" s="240">
        <f t="shared" si="23"/>
        <v>0</v>
      </c>
      <c r="DC38" s="240">
        <f t="shared" si="24"/>
        <v>0</v>
      </c>
    </row>
    <row r="39" spans="3:107" x14ac:dyDescent="0.25">
      <c r="C39" s="23">
        <v>1990</v>
      </c>
      <c r="E39" s="17">
        <v>0.13484226253417853</v>
      </c>
      <c r="F39" s="15"/>
      <c r="G39" s="19">
        <f t="shared" si="0"/>
        <v>1.1348422625341785</v>
      </c>
      <c r="H39" s="15"/>
      <c r="I39" s="17">
        <v>7.5377230537480688E-2</v>
      </c>
      <c r="J39" s="15"/>
      <c r="K39" s="19">
        <f t="shared" si="1"/>
        <v>1.0753772305374807</v>
      </c>
      <c r="L39" s="15"/>
      <c r="M39" s="17">
        <v>-0.14797992368303303</v>
      </c>
      <c r="N39" s="15"/>
      <c r="O39" s="19">
        <f t="shared" si="2"/>
        <v>0.85202007631696697</v>
      </c>
      <c r="P39" s="87"/>
      <c r="Q39" s="90">
        <v>-2.8965924315405567E-2</v>
      </c>
      <c r="R39" s="87"/>
      <c r="S39" s="92">
        <f t="shared" si="4"/>
        <v>0.97103407568459443</v>
      </c>
      <c r="T39" s="87"/>
      <c r="U39" s="90">
        <v>-0.23030981214414503</v>
      </c>
      <c r="V39" s="87"/>
      <c r="W39" s="92">
        <f t="shared" si="9"/>
        <v>0.76969018785585497</v>
      </c>
      <c r="X39" s="87"/>
      <c r="Y39" s="228">
        <v>-0.10736287930016333</v>
      </c>
      <c r="Z39" s="161"/>
      <c r="AA39" s="92">
        <f t="shared" si="8"/>
        <v>0.89263712069983669</v>
      </c>
      <c r="AB39" s="87"/>
      <c r="AC39" s="17">
        <v>79.900000000000006</v>
      </c>
      <c r="AD39" s="18"/>
      <c r="AE39" s="161">
        <f t="shared" si="6"/>
        <v>4.9934296977661052E-2</v>
      </c>
      <c r="AF39" s="18"/>
      <c r="AG39" s="19">
        <f t="shared" si="7"/>
        <v>1.0499342969776611</v>
      </c>
      <c r="AU39" s="235"/>
      <c r="AV39" s="18"/>
      <c r="AW39" s="18"/>
      <c r="AX39" s="18"/>
      <c r="AY39" s="235"/>
      <c r="AZ39" s="18"/>
      <c r="BA39" s="18"/>
      <c r="BB39" s="18"/>
      <c r="BC39" s="235"/>
      <c r="BD39" s="18"/>
      <c r="BE39" s="18"/>
      <c r="BF39" s="18"/>
      <c r="BG39" s="235">
        <v>-2.8965924315405567E-2</v>
      </c>
      <c r="BH39" s="18"/>
      <c r="BI39" s="18">
        <v>0.97103407568459443</v>
      </c>
      <c r="BJ39" s="18"/>
      <c r="BK39" s="235">
        <v>-0.23030981214414503</v>
      </c>
      <c r="BL39" s="18"/>
      <c r="BM39" s="18">
        <v>0.76969018785585497</v>
      </c>
      <c r="BN39" s="18"/>
      <c r="BO39" s="235">
        <v>-0.10736287930016333</v>
      </c>
      <c r="BP39" s="235"/>
      <c r="BQ39" s="18">
        <v>0.89263712069983669</v>
      </c>
      <c r="BR39" s="18"/>
      <c r="BS39" s="18">
        <v>79.900000000000006</v>
      </c>
      <c r="BT39" s="18"/>
      <c r="BU39" s="235">
        <v>4.9934296977661052E-2</v>
      </c>
      <c r="BV39" s="18"/>
      <c r="BW39" s="18">
        <v>1.0499342969776611</v>
      </c>
      <c r="BY39" s="240">
        <f t="shared" si="5"/>
        <v>-1990</v>
      </c>
      <c r="BZ39" s="240">
        <f t="shared" si="25"/>
        <v>0</v>
      </c>
      <c r="CA39" s="240">
        <f t="shared" si="26"/>
        <v>-0.13484226253417853</v>
      </c>
      <c r="CB39" s="240">
        <f t="shared" si="27"/>
        <v>0</v>
      </c>
      <c r="CC39" s="240">
        <f t="shared" si="28"/>
        <v>-1.1348422625341785</v>
      </c>
      <c r="CD39" s="240">
        <f t="shared" si="29"/>
        <v>0</v>
      </c>
      <c r="CE39" s="240">
        <f t="shared" si="30"/>
        <v>-7.5377230537480688E-2</v>
      </c>
      <c r="CF39" s="240">
        <f t="shared" si="31"/>
        <v>0</v>
      </c>
      <c r="CG39" s="240">
        <f t="shared" si="32"/>
        <v>-1.0753772305374807</v>
      </c>
      <c r="CH39" s="240">
        <f t="shared" si="33"/>
        <v>0</v>
      </c>
      <c r="CI39" s="240">
        <f t="shared" si="34"/>
        <v>0.14797992368303303</v>
      </c>
      <c r="CJ39" s="240">
        <f t="shared" si="35"/>
        <v>0</v>
      </c>
      <c r="CK39" s="240">
        <f t="shared" si="36"/>
        <v>-0.85202007631696697</v>
      </c>
      <c r="CL39" s="240">
        <f t="shared" si="37"/>
        <v>0</v>
      </c>
      <c r="CM39" s="240">
        <f t="shared" si="38"/>
        <v>0</v>
      </c>
      <c r="CN39" s="240">
        <f t="shared" si="39"/>
        <v>0</v>
      </c>
      <c r="CO39" s="240">
        <f t="shared" si="10"/>
        <v>0</v>
      </c>
      <c r="CP39" s="240">
        <f t="shared" si="11"/>
        <v>0</v>
      </c>
      <c r="CQ39" s="240">
        <f t="shared" si="12"/>
        <v>0</v>
      </c>
      <c r="CR39" s="240">
        <f t="shared" si="13"/>
        <v>0</v>
      </c>
      <c r="CS39" s="240">
        <f t="shared" si="14"/>
        <v>0</v>
      </c>
      <c r="CT39" s="240">
        <f t="shared" si="15"/>
        <v>0</v>
      </c>
      <c r="CU39" s="240">
        <f t="shared" si="16"/>
        <v>0</v>
      </c>
      <c r="CV39" s="240">
        <f t="shared" si="17"/>
        <v>0</v>
      </c>
      <c r="CW39" s="240">
        <f t="shared" si="18"/>
        <v>0</v>
      </c>
      <c r="CX39" s="240">
        <f t="shared" si="19"/>
        <v>0</v>
      </c>
      <c r="CY39" s="240">
        <f t="shared" si="20"/>
        <v>0</v>
      </c>
      <c r="CZ39" s="240">
        <f t="shared" si="21"/>
        <v>0</v>
      </c>
      <c r="DA39" s="240">
        <f t="shared" si="22"/>
        <v>0</v>
      </c>
      <c r="DB39" s="240">
        <f t="shared" si="23"/>
        <v>0</v>
      </c>
      <c r="DC39" s="240">
        <f t="shared" si="24"/>
        <v>0</v>
      </c>
    </row>
    <row r="40" spans="3:107" x14ac:dyDescent="0.25">
      <c r="C40" s="23">
        <v>1991</v>
      </c>
      <c r="E40" s="17">
        <v>9.8331854626155124E-2</v>
      </c>
      <c r="F40" s="15"/>
      <c r="G40" s="19">
        <f t="shared" si="0"/>
        <v>1.0983318546261551</v>
      </c>
      <c r="H40" s="15"/>
      <c r="I40" s="17">
        <v>0.22139901474010193</v>
      </c>
      <c r="J40" s="15"/>
      <c r="K40" s="19">
        <f t="shared" si="1"/>
        <v>1.2213990147401019</v>
      </c>
      <c r="L40" s="15"/>
      <c r="M40" s="17">
        <v>0.12015125294869922</v>
      </c>
      <c r="N40" s="15"/>
      <c r="O40" s="19">
        <f t="shared" si="2"/>
        <v>1.1201512529486992</v>
      </c>
      <c r="P40" s="87"/>
      <c r="Q40" s="90">
        <v>0.29923533607290498</v>
      </c>
      <c r="R40" s="87"/>
      <c r="S40" s="92">
        <f t="shared" si="4"/>
        <v>1.299235336072905</v>
      </c>
      <c r="T40" s="87"/>
      <c r="U40" s="90">
        <v>0.12029315209520042</v>
      </c>
      <c r="V40" s="87"/>
      <c r="W40" s="92">
        <f t="shared" si="9"/>
        <v>1.1202931520952004</v>
      </c>
      <c r="X40" s="87"/>
      <c r="Y40" s="228">
        <v>0.58955669661773868</v>
      </c>
      <c r="Z40" s="161"/>
      <c r="AA40" s="92">
        <f t="shared" si="8"/>
        <v>1.5895566966177386</v>
      </c>
      <c r="AB40" s="87"/>
      <c r="AC40" s="17">
        <v>82.9</v>
      </c>
      <c r="AD40" s="18"/>
      <c r="AE40" s="161">
        <f t="shared" si="6"/>
        <v>3.7546933667083948E-2</v>
      </c>
      <c r="AF40" s="18"/>
      <c r="AG40" s="19">
        <f t="shared" si="7"/>
        <v>1.0375469336670839</v>
      </c>
      <c r="AU40" s="235"/>
      <c r="AV40" s="18"/>
      <c r="AW40" s="18"/>
      <c r="AX40" s="18"/>
      <c r="AY40" s="235"/>
      <c r="AZ40" s="18"/>
      <c r="BA40" s="18"/>
      <c r="BB40" s="18"/>
      <c r="BC40" s="235"/>
      <c r="BD40" s="18"/>
      <c r="BE40" s="18"/>
      <c r="BF40" s="18"/>
      <c r="BG40" s="235">
        <v>0.29923533607290498</v>
      </c>
      <c r="BH40" s="18"/>
      <c r="BI40" s="18">
        <v>1.299235336072905</v>
      </c>
      <c r="BJ40" s="18"/>
      <c r="BK40" s="235">
        <v>0.12029315209520042</v>
      </c>
      <c r="BL40" s="18"/>
      <c r="BM40" s="18">
        <v>1.1202931520952004</v>
      </c>
      <c r="BN40" s="18"/>
      <c r="BO40" s="235">
        <v>0.58955669661773868</v>
      </c>
      <c r="BP40" s="235"/>
      <c r="BQ40" s="18">
        <v>1.5895566966177386</v>
      </c>
      <c r="BR40" s="18"/>
      <c r="BS40" s="18">
        <v>82.9</v>
      </c>
      <c r="BT40" s="18"/>
      <c r="BU40" s="235">
        <v>3.7546933667083948E-2</v>
      </c>
      <c r="BV40" s="18"/>
      <c r="BW40" s="18">
        <v>1.0375469336670839</v>
      </c>
      <c r="BY40" s="240">
        <f t="shared" si="5"/>
        <v>-1991</v>
      </c>
      <c r="BZ40" s="240">
        <f t="shared" si="25"/>
        <v>0</v>
      </c>
      <c r="CA40" s="240">
        <f t="shared" si="26"/>
        <v>-9.8331854626155124E-2</v>
      </c>
      <c r="CB40" s="240">
        <f t="shared" si="27"/>
        <v>0</v>
      </c>
      <c r="CC40" s="240">
        <f t="shared" si="28"/>
        <v>-1.0983318546261551</v>
      </c>
      <c r="CD40" s="240">
        <f t="shared" si="29"/>
        <v>0</v>
      </c>
      <c r="CE40" s="240">
        <f t="shared" si="30"/>
        <v>-0.22139901474010193</v>
      </c>
      <c r="CF40" s="240">
        <f t="shared" si="31"/>
        <v>0</v>
      </c>
      <c r="CG40" s="240">
        <f t="shared" si="32"/>
        <v>-1.2213990147401019</v>
      </c>
      <c r="CH40" s="240">
        <f t="shared" si="33"/>
        <v>0</v>
      </c>
      <c r="CI40" s="240">
        <f t="shared" si="34"/>
        <v>-0.12015125294869922</v>
      </c>
      <c r="CJ40" s="240">
        <f t="shared" si="35"/>
        <v>0</v>
      </c>
      <c r="CK40" s="240">
        <f t="shared" si="36"/>
        <v>-1.1201512529486992</v>
      </c>
      <c r="CL40" s="240">
        <f t="shared" si="37"/>
        <v>0</v>
      </c>
      <c r="CM40" s="240">
        <f t="shared" si="38"/>
        <v>0</v>
      </c>
      <c r="CN40" s="240">
        <f t="shared" si="39"/>
        <v>0</v>
      </c>
      <c r="CO40" s="240">
        <f t="shared" si="10"/>
        <v>0</v>
      </c>
      <c r="CP40" s="240">
        <f t="shared" si="11"/>
        <v>0</v>
      </c>
      <c r="CQ40" s="240">
        <f t="shared" si="12"/>
        <v>0</v>
      </c>
      <c r="CR40" s="240">
        <f t="shared" si="13"/>
        <v>0</v>
      </c>
      <c r="CS40" s="240">
        <f t="shared" si="14"/>
        <v>0</v>
      </c>
      <c r="CT40" s="240">
        <f t="shared" si="15"/>
        <v>0</v>
      </c>
      <c r="CU40" s="240">
        <f t="shared" si="16"/>
        <v>0</v>
      </c>
      <c r="CV40" s="240">
        <f t="shared" si="17"/>
        <v>0</v>
      </c>
      <c r="CW40" s="240">
        <f t="shared" si="18"/>
        <v>0</v>
      </c>
      <c r="CX40" s="240">
        <f t="shared" si="19"/>
        <v>0</v>
      </c>
      <c r="CY40" s="240">
        <f t="shared" si="20"/>
        <v>0</v>
      </c>
      <c r="CZ40" s="240">
        <f t="shared" si="21"/>
        <v>0</v>
      </c>
      <c r="DA40" s="240">
        <f t="shared" si="22"/>
        <v>0</v>
      </c>
      <c r="DB40" s="240">
        <f t="shared" si="23"/>
        <v>0</v>
      </c>
      <c r="DC40" s="240">
        <f t="shared" si="24"/>
        <v>0</v>
      </c>
    </row>
    <row r="41" spans="3:107" x14ac:dyDescent="0.25">
      <c r="C41" s="23">
        <v>1992</v>
      </c>
      <c r="E41" s="17">
        <v>7.0755062982055916E-2</v>
      </c>
      <c r="F41" s="15"/>
      <c r="G41" s="19">
        <f t="shared" si="0"/>
        <v>1.0707550629820559</v>
      </c>
      <c r="H41" s="15"/>
      <c r="I41" s="17">
        <v>9.846258120778062E-2</v>
      </c>
      <c r="J41" s="15"/>
      <c r="K41" s="19">
        <f t="shared" si="1"/>
        <v>1.0984625812077806</v>
      </c>
      <c r="L41" s="15"/>
      <c r="M41" s="17">
        <v>-1.4332559085550867E-2</v>
      </c>
      <c r="N41" s="15"/>
      <c r="O41" s="19">
        <f t="shared" si="2"/>
        <v>0.98566744091444913</v>
      </c>
      <c r="P41" s="87"/>
      <c r="Q41" s="90">
        <v>0.18912193883386941</v>
      </c>
      <c r="R41" s="87"/>
      <c r="S41" s="92">
        <f t="shared" si="4"/>
        <v>1.1891219388338694</v>
      </c>
      <c r="T41" s="87"/>
      <c r="U41" s="90">
        <v>-2.5995397562624922E-2</v>
      </c>
      <c r="V41" s="87"/>
      <c r="W41" s="92">
        <f t="shared" si="9"/>
        <v>0.97400460243737508</v>
      </c>
      <c r="X41" s="87"/>
      <c r="Y41" s="228">
        <v>0.22064981535871467</v>
      </c>
      <c r="Z41" s="161"/>
      <c r="AA41" s="92">
        <f t="shared" si="8"/>
        <v>1.2206498153587146</v>
      </c>
      <c r="AB41" s="87"/>
      <c r="AC41" s="17">
        <v>84.7</v>
      </c>
      <c r="AD41" s="18"/>
      <c r="AE41" s="161">
        <f t="shared" si="6"/>
        <v>2.1712907117008351E-2</v>
      </c>
      <c r="AF41" s="18"/>
      <c r="AG41" s="19">
        <f t="shared" si="7"/>
        <v>1.0217129071170084</v>
      </c>
      <c r="AU41" s="235"/>
      <c r="AV41" s="18"/>
      <c r="AW41" s="18"/>
      <c r="AX41" s="18"/>
      <c r="AY41" s="235"/>
      <c r="AZ41" s="18"/>
      <c r="BA41" s="18"/>
      <c r="BB41" s="18"/>
      <c r="BC41" s="235"/>
      <c r="BD41" s="18"/>
      <c r="BE41" s="18"/>
      <c r="BF41" s="18"/>
      <c r="BG41" s="235">
        <v>0.18912193883386941</v>
      </c>
      <c r="BH41" s="18"/>
      <c r="BI41" s="18">
        <v>1.1891219388338694</v>
      </c>
      <c r="BJ41" s="18"/>
      <c r="BK41" s="235">
        <v>-2.5995397562624922E-2</v>
      </c>
      <c r="BL41" s="18"/>
      <c r="BM41" s="18">
        <v>0.97400460243737508</v>
      </c>
      <c r="BN41" s="18"/>
      <c r="BO41" s="235">
        <v>0.22064981535871467</v>
      </c>
      <c r="BP41" s="235"/>
      <c r="BQ41" s="18">
        <v>1.2206498153587146</v>
      </c>
      <c r="BR41" s="18"/>
      <c r="BS41" s="18">
        <v>84.7</v>
      </c>
      <c r="BT41" s="18"/>
      <c r="BU41" s="235">
        <v>2.1712907117008351E-2</v>
      </c>
      <c r="BV41" s="18"/>
      <c r="BW41" s="18">
        <v>1.0217129071170084</v>
      </c>
      <c r="BY41" s="240">
        <f t="shared" si="5"/>
        <v>-1992</v>
      </c>
      <c r="BZ41" s="240">
        <f t="shared" si="25"/>
        <v>0</v>
      </c>
      <c r="CA41" s="240">
        <f t="shared" si="26"/>
        <v>-7.0755062982055916E-2</v>
      </c>
      <c r="CB41" s="240">
        <f t="shared" si="27"/>
        <v>0</v>
      </c>
      <c r="CC41" s="240">
        <f t="shared" si="28"/>
        <v>-1.0707550629820559</v>
      </c>
      <c r="CD41" s="240">
        <f t="shared" si="29"/>
        <v>0</v>
      </c>
      <c r="CE41" s="240">
        <f t="shared" si="30"/>
        <v>-9.846258120778062E-2</v>
      </c>
      <c r="CF41" s="240">
        <f t="shared" si="31"/>
        <v>0</v>
      </c>
      <c r="CG41" s="240">
        <f t="shared" si="32"/>
        <v>-1.0984625812077806</v>
      </c>
      <c r="CH41" s="240">
        <f t="shared" si="33"/>
        <v>0</v>
      </c>
      <c r="CI41" s="240">
        <f t="shared" si="34"/>
        <v>1.4332559085550867E-2</v>
      </c>
      <c r="CJ41" s="240">
        <f t="shared" si="35"/>
        <v>0</v>
      </c>
      <c r="CK41" s="240">
        <f t="shared" si="36"/>
        <v>-0.98566744091444913</v>
      </c>
      <c r="CL41" s="240">
        <f t="shared" si="37"/>
        <v>0</v>
      </c>
      <c r="CM41" s="240">
        <f t="shared" si="38"/>
        <v>0</v>
      </c>
      <c r="CN41" s="240">
        <f t="shared" si="39"/>
        <v>0</v>
      </c>
      <c r="CO41" s="240">
        <f t="shared" si="10"/>
        <v>0</v>
      </c>
      <c r="CP41" s="240">
        <f t="shared" si="11"/>
        <v>0</v>
      </c>
      <c r="CQ41" s="240">
        <f t="shared" si="12"/>
        <v>0</v>
      </c>
      <c r="CR41" s="240">
        <f t="shared" si="13"/>
        <v>0</v>
      </c>
      <c r="CS41" s="240">
        <f t="shared" si="14"/>
        <v>0</v>
      </c>
      <c r="CT41" s="240">
        <f t="shared" si="15"/>
        <v>0</v>
      </c>
      <c r="CU41" s="240">
        <f t="shared" si="16"/>
        <v>0</v>
      </c>
      <c r="CV41" s="240">
        <f t="shared" si="17"/>
        <v>0</v>
      </c>
      <c r="CW41" s="240">
        <f t="shared" si="18"/>
        <v>0</v>
      </c>
      <c r="CX41" s="240">
        <f t="shared" si="19"/>
        <v>0</v>
      </c>
      <c r="CY41" s="240">
        <f t="shared" si="20"/>
        <v>0</v>
      </c>
      <c r="CZ41" s="240">
        <f t="shared" si="21"/>
        <v>0</v>
      </c>
      <c r="DA41" s="240">
        <f t="shared" si="22"/>
        <v>0</v>
      </c>
      <c r="DB41" s="240">
        <f t="shared" si="23"/>
        <v>0</v>
      </c>
      <c r="DC41" s="240">
        <f t="shared" si="24"/>
        <v>0</v>
      </c>
    </row>
    <row r="42" spans="3:107" x14ac:dyDescent="0.25">
      <c r="C42" s="23">
        <v>1993</v>
      </c>
      <c r="E42" s="17">
        <v>5.4956243599671772E-2</v>
      </c>
      <c r="F42" s="15"/>
      <c r="G42" s="19">
        <f t="shared" si="0"/>
        <v>1.0549562435996718</v>
      </c>
      <c r="H42" s="15"/>
      <c r="I42" s="17">
        <v>0.18131629978118546</v>
      </c>
      <c r="J42" s="15"/>
      <c r="K42" s="19">
        <f t="shared" si="1"/>
        <v>1.1813162997811855</v>
      </c>
      <c r="L42" s="15"/>
      <c r="M42" s="17">
        <v>0.32547544758112656</v>
      </c>
      <c r="N42" s="15"/>
      <c r="O42" s="19">
        <f t="shared" si="2"/>
        <v>1.3254754475811266</v>
      </c>
      <c r="P42" s="87"/>
      <c r="Q42" s="90">
        <v>0.1411952224399895</v>
      </c>
      <c r="R42" s="87"/>
      <c r="S42" s="92">
        <f t="shared" si="4"/>
        <v>1.1411952224399895</v>
      </c>
      <c r="T42" s="87"/>
      <c r="U42" s="90">
        <v>0.37825168504790407</v>
      </c>
      <c r="V42" s="87"/>
      <c r="W42" s="92">
        <f t="shared" si="9"/>
        <v>1.3782516850479041</v>
      </c>
      <c r="X42" s="87"/>
      <c r="Y42" s="228">
        <v>0.81952092003657562</v>
      </c>
      <c r="Z42" s="161"/>
      <c r="AA42" s="92">
        <f t="shared" si="8"/>
        <v>1.8195209200365756</v>
      </c>
      <c r="AB42" s="87"/>
      <c r="AC42" s="17">
        <v>86.1</v>
      </c>
      <c r="AD42" s="18"/>
      <c r="AE42" s="161">
        <f t="shared" si="6"/>
        <v>1.6528925619834656E-2</v>
      </c>
      <c r="AF42" s="18"/>
      <c r="AG42" s="19">
        <f t="shared" si="7"/>
        <v>1.0165289256198347</v>
      </c>
      <c r="AU42" s="235"/>
      <c r="AV42" s="18"/>
      <c r="AW42" s="18"/>
      <c r="AX42" s="18"/>
      <c r="AY42" s="235"/>
      <c r="AZ42" s="18"/>
      <c r="BA42" s="18"/>
      <c r="BB42" s="18"/>
      <c r="BC42" s="235"/>
      <c r="BD42" s="18"/>
      <c r="BE42" s="18"/>
      <c r="BF42" s="18"/>
      <c r="BG42" s="235">
        <v>0.1411952224399895</v>
      </c>
      <c r="BH42" s="18"/>
      <c r="BI42" s="18">
        <v>1.1411952224399895</v>
      </c>
      <c r="BJ42" s="18"/>
      <c r="BK42" s="235">
        <v>0.37825168504790407</v>
      </c>
      <c r="BL42" s="18"/>
      <c r="BM42" s="18">
        <v>1.3782516850479041</v>
      </c>
      <c r="BN42" s="18"/>
      <c r="BO42" s="235">
        <v>0.81952092003657562</v>
      </c>
      <c r="BP42" s="235"/>
      <c r="BQ42" s="18">
        <v>1.8195209200365756</v>
      </c>
      <c r="BR42" s="18"/>
      <c r="BS42" s="18">
        <v>86.1</v>
      </c>
      <c r="BT42" s="18"/>
      <c r="BU42" s="235">
        <v>1.6528925619834656E-2</v>
      </c>
      <c r="BV42" s="18"/>
      <c r="BW42" s="18">
        <v>1.0165289256198347</v>
      </c>
      <c r="BY42" s="240">
        <f t="shared" si="5"/>
        <v>-1993</v>
      </c>
      <c r="BZ42" s="240">
        <f t="shared" si="25"/>
        <v>0</v>
      </c>
      <c r="CA42" s="240">
        <f t="shared" si="26"/>
        <v>-5.4956243599671772E-2</v>
      </c>
      <c r="CB42" s="240">
        <f t="shared" si="27"/>
        <v>0</v>
      </c>
      <c r="CC42" s="240">
        <f t="shared" si="28"/>
        <v>-1.0549562435996718</v>
      </c>
      <c r="CD42" s="240">
        <f t="shared" si="29"/>
        <v>0</v>
      </c>
      <c r="CE42" s="240">
        <f t="shared" si="30"/>
        <v>-0.18131629978118546</v>
      </c>
      <c r="CF42" s="240">
        <f t="shared" si="31"/>
        <v>0</v>
      </c>
      <c r="CG42" s="240">
        <f t="shared" si="32"/>
        <v>-1.1813162997811855</v>
      </c>
      <c r="CH42" s="240">
        <f t="shared" si="33"/>
        <v>0</v>
      </c>
      <c r="CI42" s="240">
        <f t="shared" si="34"/>
        <v>-0.32547544758112656</v>
      </c>
      <c r="CJ42" s="240">
        <f t="shared" si="35"/>
        <v>0</v>
      </c>
      <c r="CK42" s="240">
        <f t="shared" si="36"/>
        <v>-1.3254754475811266</v>
      </c>
      <c r="CL42" s="240">
        <f t="shared" si="37"/>
        <v>0</v>
      </c>
      <c r="CM42" s="240">
        <f t="shared" si="38"/>
        <v>0</v>
      </c>
      <c r="CN42" s="240">
        <f t="shared" si="39"/>
        <v>0</v>
      </c>
      <c r="CO42" s="240">
        <f t="shared" si="10"/>
        <v>0</v>
      </c>
      <c r="CP42" s="240">
        <f t="shared" si="11"/>
        <v>0</v>
      </c>
      <c r="CQ42" s="240">
        <f t="shared" si="12"/>
        <v>0</v>
      </c>
      <c r="CR42" s="240">
        <f t="shared" si="13"/>
        <v>0</v>
      </c>
      <c r="CS42" s="240">
        <f t="shared" si="14"/>
        <v>0</v>
      </c>
      <c r="CT42" s="240">
        <f t="shared" si="15"/>
        <v>0</v>
      </c>
      <c r="CU42" s="240">
        <f t="shared" si="16"/>
        <v>0</v>
      </c>
      <c r="CV42" s="240">
        <f t="shared" si="17"/>
        <v>0</v>
      </c>
      <c r="CW42" s="240">
        <f t="shared" si="18"/>
        <v>0</v>
      </c>
      <c r="CX42" s="240">
        <f t="shared" si="19"/>
        <v>0</v>
      </c>
      <c r="CY42" s="240">
        <f t="shared" si="20"/>
        <v>0</v>
      </c>
      <c r="CZ42" s="240">
        <f t="shared" si="21"/>
        <v>0</v>
      </c>
      <c r="DA42" s="240">
        <f t="shared" si="22"/>
        <v>0</v>
      </c>
      <c r="DB42" s="240">
        <f t="shared" si="23"/>
        <v>0</v>
      </c>
      <c r="DC42" s="240">
        <f t="shared" si="24"/>
        <v>0</v>
      </c>
    </row>
    <row r="43" spans="3:107" x14ac:dyDescent="0.25">
      <c r="C43" s="23">
        <v>1994</v>
      </c>
      <c r="E43" s="17">
        <v>5.3565853314174738E-2</v>
      </c>
      <c r="F43" s="15"/>
      <c r="G43" s="19">
        <f t="shared" si="0"/>
        <v>1.0535658533141747</v>
      </c>
      <c r="H43" s="15"/>
      <c r="I43" s="17">
        <v>-4.3109744579941989E-2</v>
      </c>
      <c r="J43" s="15"/>
      <c r="K43" s="19">
        <f t="shared" si="1"/>
        <v>0.95689025542005801</v>
      </c>
      <c r="L43" s="15"/>
      <c r="M43" s="17">
        <v>-1.7638041483707401E-3</v>
      </c>
      <c r="N43" s="15"/>
      <c r="O43" s="19">
        <f t="shared" si="2"/>
        <v>0.99823619585162926</v>
      </c>
      <c r="P43" s="87"/>
      <c r="Q43" s="90">
        <v>7.3402641341827168E-2</v>
      </c>
      <c r="R43" s="87"/>
      <c r="S43" s="92">
        <f t="shared" si="4"/>
        <v>1.0734026413418272</v>
      </c>
      <c r="T43" s="87"/>
      <c r="U43" s="90">
        <v>0.14481632232588448</v>
      </c>
      <c r="V43" s="87"/>
      <c r="W43" s="92">
        <f t="shared" si="9"/>
        <v>1.1448163223258845</v>
      </c>
      <c r="X43" s="87"/>
      <c r="Y43" s="228">
        <v>-2.1549517833810126E-2</v>
      </c>
      <c r="Z43" s="161"/>
      <c r="AA43" s="92">
        <f t="shared" si="8"/>
        <v>0.97845048216618991</v>
      </c>
      <c r="AB43" s="87"/>
      <c r="AC43" s="17">
        <v>86.3</v>
      </c>
      <c r="AD43" s="18"/>
      <c r="AE43" s="161">
        <f t="shared" si="6"/>
        <v>2.3228803716608404E-3</v>
      </c>
      <c r="AF43" s="18"/>
      <c r="AG43" s="19">
        <f t="shared" si="7"/>
        <v>1.0023228803716608</v>
      </c>
      <c r="AU43" s="235"/>
      <c r="AV43" s="18"/>
      <c r="AW43" s="18"/>
      <c r="AX43" s="18"/>
      <c r="AY43" s="235"/>
      <c r="AZ43" s="18"/>
      <c r="BA43" s="18"/>
      <c r="BB43" s="18"/>
      <c r="BC43" s="235"/>
      <c r="BD43" s="18"/>
      <c r="BE43" s="18"/>
      <c r="BF43" s="18"/>
      <c r="BG43" s="235">
        <v>7.3402641341827168E-2</v>
      </c>
      <c r="BH43" s="18"/>
      <c r="BI43" s="18">
        <v>1.0734026413418272</v>
      </c>
      <c r="BJ43" s="18"/>
      <c r="BK43" s="235">
        <v>0.14481632232588448</v>
      </c>
      <c r="BL43" s="18"/>
      <c r="BM43" s="18">
        <v>1.1448163223258845</v>
      </c>
      <c r="BN43" s="18"/>
      <c r="BO43" s="235">
        <v>-2.1549517833810126E-2</v>
      </c>
      <c r="BP43" s="235"/>
      <c r="BQ43" s="18">
        <v>0.97845048216618991</v>
      </c>
      <c r="BR43" s="18"/>
      <c r="BS43" s="18">
        <v>86.3</v>
      </c>
      <c r="BT43" s="18"/>
      <c r="BU43" s="235">
        <v>2.3228803716608404E-3</v>
      </c>
      <c r="BV43" s="18"/>
      <c r="BW43" s="18">
        <v>1.0023228803716608</v>
      </c>
      <c r="BY43" s="240">
        <f t="shared" si="5"/>
        <v>-1994</v>
      </c>
      <c r="BZ43" s="240">
        <f t="shared" si="25"/>
        <v>0</v>
      </c>
      <c r="CA43" s="240">
        <f t="shared" si="26"/>
        <v>-5.3565853314174738E-2</v>
      </c>
      <c r="CB43" s="240">
        <f t="shared" si="27"/>
        <v>0</v>
      </c>
      <c r="CC43" s="240">
        <f t="shared" si="28"/>
        <v>-1.0535658533141747</v>
      </c>
      <c r="CD43" s="240">
        <f t="shared" si="29"/>
        <v>0</v>
      </c>
      <c r="CE43" s="240">
        <f t="shared" si="30"/>
        <v>4.3109744579941989E-2</v>
      </c>
      <c r="CF43" s="240">
        <f t="shared" si="31"/>
        <v>0</v>
      </c>
      <c r="CG43" s="240">
        <f t="shared" si="32"/>
        <v>-0.95689025542005801</v>
      </c>
      <c r="CH43" s="240">
        <f t="shared" si="33"/>
        <v>0</v>
      </c>
      <c r="CI43" s="240">
        <f t="shared" si="34"/>
        <v>1.7638041483707401E-3</v>
      </c>
      <c r="CJ43" s="240">
        <f t="shared" si="35"/>
        <v>0</v>
      </c>
      <c r="CK43" s="240">
        <f t="shared" si="36"/>
        <v>-0.99823619585162926</v>
      </c>
      <c r="CL43" s="240">
        <f t="shared" si="37"/>
        <v>0</v>
      </c>
      <c r="CM43" s="240">
        <f t="shared" si="38"/>
        <v>0</v>
      </c>
      <c r="CN43" s="240">
        <f t="shared" si="39"/>
        <v>0</v>
      </c>
      <c r="CO43" s="240">
        <f t="shared" si="10"/>
        <v>0</v>
      </c>
      <c r="CP43" s="240">
        <f t="shared" si="11"/>
        <v>0</v>
      </c>
      <c r="CQ43" s="240">
        <f t="shared" si="12"/>
        <v>0</v>
      </c>
      <c r="CR43" s="240">
        <f t="shared" si="13"/>
        <v>0</v>
      </c>
      <c r="CS43" s="240">
        <f t="shared" si="14"/>
        <v>0</v>
      </c>
      <c r="CT43" s="240">
        <f t="shared" si="15"/>
        <v>0</v>
      </c>
      <c r="CU43" s="240">
        <f t="shared" si="16"/>
        <v>0</v>
      </c>
      <c r="CV43" s="240">
        <f t="shared" si="17"/>
        <v>0</v>
      </c>
      <c r="CW43" s="240">
        <f t="shared" si="18"/>
        <v>0</v>
      </c>
      <c r="CX43" s="240">
        <f t="shared" si="19"/>
        <v>0</v>
      </c>
      <c r="CY43" s="240">
        <f t="shared" si="20"/>
        <v>0</v>
      </c>
      <c r="CZ43" s="240">
        <f t="shared" si="21"/>
        <v>0</v>
      </c>
      <c r="DA43" s="240">
        <f t="shared" si="22"/>
        <v>0</v>
      </c>
      <c r="DB43" s="240">
        <f t="shared" si="23"/>
        <v>0</v>
      </c>
      <c r="DC43" s="240">
        <f t="shared" si="24"/>
        <v>0</v>
      </c>
    </row>
    <row r="44" spans="3:107" x14ac:dyDescent="0.25">
      <c r="C44" s="23">
        <v>1995</v>
      </c>
      <c r="E44" s="17">
        <v>7.3909394472190915E-2</v>
      </c>
      <c r="F44" s="15"/>
      <c r="G44" s="19">
        <f t="shared" si="0"/>
        <v>1.0739093944721909</v>
      </c>
      <c r="H44" s="15"/>
      <c r="I44" s="17">
        <v>0.20666336813930686</v>
      </c>
      <c r="J44" s="15"/>
      <c r="K44" s="19">
        <f t="shared" si="1"/>
        <v>1.2066633681393069</v>
      </c>
      <c r="L44" s="15"/>
      <c r="M44" s="17">
        <v>0.14529399077666727</v>
      </c>
      <c r="N44" s="15"/>
      <c r="O44" s="19">
        <f t="shared" si="2"/>
        <v>1.1452939907766673</v>
      </c>
      <c r="P44" s="87"/>
      <c r="Q44" s="90">
        <v>0.33773965053007449</v>
      </c>
      <c r="R44" s="87"/>
      <c r="S44" s="92">
        <f t="shared" si="4"/>
        <v>1.3377396505300745</v>
      </c>
      <c r="T44" s="87"/>
      <c r="U44" s="90">
        <v>8.4669024463836173E-2</v>
      </c>
      <c r="V44" s="87"/>
      <c r="W44" s="92">
        <f t="shared" si="9"/>
        <v>1.0846690244638362</v>
      </c>
      <c r="X44" s="87"/>
      <c r="Y44" s="228">
        <v>-8.1785894920503324E-2</v>
      </c>
      <c r="Z44" s="161"/>
      <c r="AA44" s="92">
        <f t="shared" si="8"/>
        <v>0.91821410507949663</v>
      </c>
      <c r="AB44" s="87"/>
      <c r="AC44" s="17">
        <v>87.8</v>
      </c>
      <c r="AD44" s="18"/>
      <c r="AE44" s="161">
        <f t="shared" si="6"/>
        <v>1.7381228273464666E-2</v>
      </c>
      <c r="AF44" s="18"/>
      <c r="AG44" s="19">
        <f t="shared" si="7"/>
        <v>1.0173812282734647</v>
      </c>
      <c r="AU44" s="235"/>
      <c r="AV44" s="18"/>
      <c r="AW44" s="18"/>
      <c r="AX44" s="18"/>
      <c r="AY44" s="235"/>
      <c r="AZ44" s="18"/>
      <c r="BA44" s="18"/>
      <c r="BB44" s="18"/>
      <c r="BC44" s="235"/>
      <c r="BD44" s="18"/>
      <c r="BE44" s="18"/>
      <c r="BF44" s="18"/>
      <c r="BG44" s="235">
        <v>0.33773965053007449</v>
      </c>
      <c r="BH44" s="18"/>
      <c r="BI44" s="18">
        <v>1.3377396505300745</v>
      </c>
      <c r="BJ44" s="18"/>
      <c r="BK44" s="235">
        <v>8.4669024463836173E-2</v>
      </c>
      <c r="BL44" s="18"/>
      <c r="BM44" s="18">
        <v>1.0846690244638362</v>
      </c>
      <c r="BN44" s="18"/>
      <c r="BO44" s="235">
        <v>-8.1785894920503324E-2</v>
      </c>
      <c r="BP44" s="235"/>
      <c r="BQ44" s="18">
        <v>0.91821410507949663</v>
      </c>
      <c r="BR44" s="18"/>
      <c r="BS44" s="18">
        <v>87.8</v>
      </c>
      <c r="BT44" s="18"/>
      <c r="BU44" s="235">
        <v>1.7381228273464666E-2</v>
      </c>
      <c r="BV44" s="18"/>
      <c r="BW44" s="18">
        <v>1.0173812282734647</v>
      </c>
      <c r="BY44" s="240">
        <f t="shared" si="5"/>
        <v>-1995</v>
      </c>
      <c r="BZ44" s="240">
        <f t="shared" si="25"/>
        <v>0</v>
      </c>
      <c r="CA44" s="240">
        <f t="shared" si="26"/>
        <v>-7.3909394472190915E-2</v>
      </c>
      <c r="CB44" s="240">
        <f t="shared" si="27"/>
        <v>0</v>
      </c>
      <c r="CC44" s="240">
        <f t="shared" si="28"/>
        <v>-1.0739093944721909</v>
      </c>
      <c r="CD44" s="240">
        <f t="shared" si="29"/>
        <v>0</v>
      </c>
      <c r="CE44" s="240">
        <f t="shared" si="30"/>
        <v>-0.20666336813930686</v>
      </c>
      <c r="CF44" s="240">
        <f t="shared" si="31"/>
        <v>0</v>
      </c>
      <c r="CG44" s="240">
        <f t="shared" si="32"/>
        <v>-1.2066633681393069</v>
      </c>
      <c r="CH44" s="240">
        <f t="shared" si="33"/>
        <v>0</v>
      </c>
      <c r="CI44" s="240">
        <f t="shared" si="34"/>
        <v>-0.14529399077666727</v>
      </c>
      <c r="CJ44" s="240">
        <f t="shared" si="35"/>
        <v>0</v>
      </c>
      <c r="CK44" s="240">
        <f t="shared" si="36"/>
        <v>-1.1452939907766673</v>
      </c>
      <c r="CL44" s="240">
        <f t="shared" si="37"/>
        <v>0</v>
      </c>
      <c r="CM44" s="240">
        <f t="shared" si="38"/>
        <v>0</v>
      </c>
      <c r="CN44" s="240">
        <f t="shared" si="39"/>
        <v>0</v>
      </c>
      <c r="CO44" s="240">
        <f t="shared" si="10"/>
        <v>0</v>
      </c>
      <c r="CP44" s="240">
        <f t="shared" si="11"/>
        <v>0</v>
      </c>
      <c r="CQ44" s="240">
        <f t="shared" si="12"/>
        <v>0</v>
      </c>
      <c r="CR44" s="240">
        <f t="shared" si="13"/>
        <v>0</v>
      </c>
      <c r="CS44" s="240">
        <f t="shared" si="14"/>
        <v>0</v>
      </c>
      <c r="CT44" s="240">
        <f t="shared" si="15"/>
        <v>0</v>
      </c>
      <c r="CU44" s="240">
        <f t="shared" si="16"/>
        <v>0</v>
      </c>
      <c r="CV44" s="240">
        <f t="shared" si="17"/>
        <v>0</v>
      </c>
      <c r="CW44" s="240">
        <f t="shared" si="18"/>
        <v>0</v>
      </c>
      <c r="CX44" s="240">
        <f t="shared" si="19"/>
        <v>0</v>
      </c>
      <c r="CY44" s="240">
        <f t="shared" si="20"/>
        <v>0</v>
      </c>
      <c r="CZ44" s="240">
        <f t="shared" si="21"/>
        <v>0</v>
      </c>
      <c r="DA44" s="240">
        <f t="shared" si="22"/>
        <v>0</v>
      </c>
      <c r="DB44" s="240">
        <f t="shared" si="23"/>
        <v>0</v>
      </c>
      <c r="DC44" s="240">
        <f t="shared" si="24"/>
        <v>0</v>
      </c>
    </row>
    <row r="45" spans="3:107" x14ac:dyDescent="0.25">
      <c r="C45" s="23">
        <v>1996</v>
      </c>
      <c r="E45" s="17">
        <v>5.0211242173742399E-2</v>
      </c>
      <c r="F45" s="15"/>
      <c r="G45" s="19">
        <f t="shared" si="0"/>
        <v>1.0502112421737424</v>
      </c>
      <c r="H45" s="15"/>
      <c r="I45" s="17">
        <v>0.12258019500144712</v>
      </c>
      <c r="J45" s="15"/>
      <c r="K45" s="19">
        <f t="shared" si="1"/>
        <v>1.1225801950014471</v>
      </c>
      <c r="L45" s="15"/>
      <c r="M45" s="17">
        <v>0.28346300291846926</v>
      </c>
      <c r="N45" s="15"/>
      <c r="O45" s="19">
        <f t="shared" si="2"/>
        <v>1.2834630029184693</v>
      </c>
      <c r="P45" s="87"/>
      <c r="Q45" s="90">
        <v>0.23574492501531608</v>
      </c>
      <c r="R45" s="87"/>
      <c r="S45" s="92">
        <f t="shared" si="4"/>
        <v>1.2357449250153161</v>
      </c>
      <c r="T45" s="87"/>
      <c r="U45" s="90">
        <v>6.8920902487878521E-2</v>
      </c>
      <c r="V45" s="87"/>
      <c r="W45" s="92">
        <f t="shared" si="9"/>
        <v>1.0689209024878785</v>
      </c>
      <c r="X45" s="87"/>
      <c r="Y45" s="228">
        <v>6.2114386972338176E-2</v>
      </c>
      <c r="Z45" s="161"/>
      <c r="AA45" s="92">
        <f t="shared" si="8"/>
        <v>1.0621143869723382</v>
      </c>
      <c r="AB45" s="87"/>
      <c r="AC45" s="17">
        <v>89.7</v>
      </c>
      <c r="AD45" s="18"/>
      <c r="AE45" s="161">
        <f t="shared" si="6"/>
        <v>2.1640091116173155E-2</v>
      </c>
      <c r="AF45" s="18"/>
      <c r="AG45" s="19">
        <f t="shared" si="7"/>
        <v>1.0216400911161732</v>
      </c>
      <c r="AU45" s="235"/>
      <c r="AV45" s="18"/>
      <c r="AW45" s="18"/>
      <c r="AX45" s="18"/>
      <c r="AY45" s="235"/>
      <c r="AZ45" s="18"/>
      <c r="BA45" s="18"/>
      <c r="BB45" s="18"/>
      <c r="BC45" s="235"/>
      <c r="BD45" s="18"/>
      <c r="BE45" s="18"/>
      <c r="BF45" s="18"/>
      <c r="BG45" s="235">
        <v>0.23574492501531608</v>
      </c>
      <c r="BH45" s="18"/>
      <c r="BI45" s="18">
        <v>1.2357449250153161</v>
      </c>
      <c r="BJ45" s="18"/>
      <c r="BK45" s="235">
        <v>6.8920902487878521E-2</v>
      </c>
      <c r="BL45" s="18"/>
      <c r="BM45" s="18">
        <v>1.0689209024878785</v>
      </c>
      <c r="BN45" s="18"/>
      <c r="BO45" s="235">
        <v>6.2114386972338176E-2</v>
      </c>
      <c r="BP45" s="235"/>
      <c r="BQ45" s="18">
        <v>1.0621143869723382</v>
      </c>
      <c r="BR45" s="18"/>
      <c r="BS45" s="18">
        <v>89.7</v>
      </c>
      <c r="BT45" s="18"/>
      <c r="BU45" s="235">
        <v>2.1640091116173155E-2</v>
      </c>
      <c r="BV45" s="18"/>
      <c r="BW45" s="18">
        <v>1.0216400911161732</v>
      </c>
      <c r="BY45" s="240">
        <f t="shared" si="5"/>
        <v>-1996</v>
      </c>
      <c r="BZ45" s="240">
        <f t="shared" si="25"/>
        <v>0</v>
      </c>
      <c r="CA45" s="240">
        <f t="shared" si="26"/>
        <v>-5.0211242173742399E-2</v>
      </c>
      <c r="CB45" s="240">
        <f t="shared" si="27"/>
        <v>0</v>
      </c>
      <c r="CC45" s="240">
        <f t="shared" si="28"/>
        <v>-1.0502112421737424</v>
      </c>
      <c r="CD45" s="240">
        <f t="shared" si="29"/>
        <v>0</v>
      </c>
      <c r="CE45" s="240">
        <f t="shared" si="30"/>
        <v>-0.12258019500144712</v>
      </c>
      <c r="CF45" s="240">
        <f t="shared" si="31"/>
        <v>0</v>
      </c>
      <c r="CG45" s="240">
        <f t="shared" si="32"/>
        <v>-1.1225801950014471</v>
      </c>
      <c r="CH45" s="240">
        <f t="shared" si="33"/>
        <v>0</v>
      </c>
      <c r="CI45" s="240">
        <f t="shared" si="34"/>
        <v>-0.28346300291846926</v>
      </c>
      <c r="CJ45" s="240">
        <f t="shared" si="35"/>
        <v>0</v>
      </c>
      <c r="CK45" s="240">
        <f t="shared" si="36"/>
        <v>-1.2834630029184693</v>
      </c>
      <c r="CL45" s="240">
        <f t="shared" si="37"/>
        <v>0</v>
      </c>
      <c r="CM45" s="240">
        <f t="shared" si="38"/>
        <v>0</v>
      </c>
      <c r="CN45" s="240">
        <f t="shared" si="39"/>
        <v>0</v>
      </c>
      <c r="CO45" s="240">
        <f t="shared" si="10"/>
        <v>0</v>
      </c>
      <c r="CP45" s="240">
        <f t="shared" si="11"/>
        <v>0</v>
      </c>
      <c r="CQ45" s="240">
        <f t="shared" si="12"/>
        <v>0</v>
      </c>
      <c r="CR45" s="240">
        <f t="shared" si="13"/>
        <v>0</v>
      </c>
      <c r="CS45" s="240">
        <f t="shared" si="14"/>
        <v>0</v>
      </c>
      <c r="CT45" s="240">
        <f t="shared" si="15"/>
        <v>0</v>
      </c>
      <c r="CU45" s="240">
        <f t="shared" si="16"/>
        <v>0</v>
      </c>
      <c r="CV45" s="240">
        <f t="shared" si="17"/>
        <v>0</v>
      </c>
      <c r="CW45" s="240">
        <f t="shared" si="18"/>
        <v>0</v>
      </c>
      <c r="CX45" s="240">
        <f t="shared" si="19"/>
        <v>0</v>
      </c>
      <c r="CY45" s="240">
        <f t="shared" si="20"/>
        <v>0</v>
      </c>
      <c r="CZ45" s="240">
        <f t="shared" si="21"/>
        <v>0</v>
      </c>
      <c r="DA45" s="240">
        <f t="shared" si="22"/>
        <v>0</v>
      </c>
      <c r="DB45" s="240">
        <f t="shared" si="23"/>
        <v>0</v>
      </c>
      <c r="DC45" s="240">
        <f t="shared" si="24"/>
        <v>0</v>
      </c>
    </row>
    <row r="46" spans="3:107" x14ac:dyDescent="0.25">
      <c r="C46" s="23">
        <v>1997</v>
      </c>
      <c r="E46" s="17">
        <v>3.1769398603203047E-2</v>
      </c>
      <c r="F46" s="15"/>
      <c r="G46" s="19">
        <f t="shared" si="0"/>
        <v>1.031769398603203</v>
      </c>
      <c r="H46" s="15"/>
      <c r="I46" s="17">
        <v>9.6516795662767496E-2</v>
      </c>
      <c r="J46" s="15"/>
      <c r="K46" s="19">
        <f t="shared" si="1"/>
        <v>1.0965167956627675</v>
      </c>
      <c r="L46" s="15"/>
      <c r="M46" s="17">
        <v>0.14977572947137308</v>
      </c>
      <c r="N46" s="15"/>
      <c r="O46" s="19">
        <f t="shared" si="2"/>
        <v>1.1497757294713731</v>
      </c>
      <c r="P46" s="87"/>
      <c r="Q46" s="90">
        <v>0.3923708812514124</v>
      </c>
      <c r="R46" s="87"/>
      <c r="S46" s="92">
        <f t="shared" si="4"/>
        <v>1.3923708812514124</v>
      </c>
      <c r="T46" s="87"/>
      <c r="U46" s="90">
        <v>6.5529685719756259E-2</v>
      </c>
      <c r="V46" s="87"/>
      <c r="W46" s="92">
        <f t="shared" si="9"/>
        <v>1.0655296857197563</v>
      </c>
      <c r="X46" s="87"/>
      <c r="Y46" s="228">
        <v>-8.0368336066162532E-2</v>
      </c>
      <c r="Z46" s="161"/>
      <c r="AA46" s="92">
        <f t="shared" si="8"/>
        <v>0.91963166393383744</v>
      </c>
      <c r="AB46" s="87"/>
      <c r="AC46" s="17">
        <v>90.4</v>
      </c>
      <c r="AD46" s="18"/>
      <c r="AE46" s="161">
        <f t="shared" si="6"/>
        <v>7.8037904124861335E-3</v>
      </c>
      <c r="AF46" s="18"/>
      <c r="AG46" s="19">
        <f t="shared" si="7"/>
        <v>1.0078037904124861</v>
      </c>
      <c r="AU46" s="235"/>
      <c r="AV46" s="18"/>
      <c r="AW46" s="18"/>
      <c r="AX46" s="18"/>
      <c r="AY46" s="235"/>
      <c r="AZ46" s="18"/>
      <c r="BA46" s="18"/>
      <c r="BB46" s="18"/>
      <c r="BC46" s="235"/>
      <c r="BD46" s="18"/>
      <c r="BE46" s="18"/>
      <c r="BF46" s="18"/>
      <c r="BG46" s="235">
        <v>0.3923708812514124</v>
      </c>
      <c r="BH46" s="18"/>
      <c r="BI46" s="18">
        <v>1.3923708812514124</v>
      </c>
      <c r="BJ46" s="18"/>
      <c r="BK46" s="235">
        <v>6.5529685719756259E-2</v>
      </c>
      <c r="BL46" s="18"/>
      <c r="BM46" s="18">
        <v>1.0655296857197563</v>
      </c>
      <c r="BN46" s="18"/>
      <c r="BO46" s="235">
        <v>-8.0368336066162532E-2</v>
      </c>
      <c r="BP46" s="235"/>
      <c r="BQ46" s="18">
        <v>0.91963166393383744</v>
      </c>
      <c r="BR46" s="18"/>
      <c r="BS46" s="18">
        <v>90.4</v>
      </c>
      <c r="BT46" s="18"/>
      <c r="BU46" s="235">
        <v>7.8037904124861335E-3</v>
      </c>
      <c r="BV46" s="18"/>
      <c r="BW46" s="18">
        <v>1.0078037904124861</v>
      </c>
      <c r="BY46" s="240">
        <f t="shared" si="5"/>
        <v>-1997</v>
      </c>
      <c r="BZ46" s="240">
        <f t="shared" si="25"/>
        <v>0</v>
      </c>
      <c r="CA46" s="240">
        <f t="shared" si="26"/>
        <v>-3.1769398603203047E-2</v>
      </c>
      <c r="CB46" s="240">
        <f t="shared" si="27"/>
        <v>0</v>
      </c>
      <c r="CC46" s="240">
        <f t="shared" si="28"/>
        <v>-1.031769398603203</v>
      </c>
      <c r="CD46" s="240">
        <f t="shared" si="29"/>
        <v>0</v>
      </c>
      <c r="CE46" s="240">
        <f t="shared" si="30"/>
        <v>-9.6516795662767496E-2</v>
      </c>
      <c r="CF46" s="240">
        <f t="shared" si="31"/>
        <v>0</v>
      </c>
      <c r="CG46" s="240">
        <f t="shared" si="32"/>
        <v>-1.0965167956627675</v>
      </c>
      <c r="CH46" s="240">
        <f t="shared" si="33"/>
        <v>0</v>
      </c>
      <c r="CI46" s="240">
        <f t="shared" si="34"/>
        <v>-0.14977572947137308</v>
      </c>
      <c r="CJ46" s="240">
        <f t="shared" si="35"/>
        <v>0</v>
      </c>
      <c r="CK46" s="240">
        <f t="shared" si="36"/>
        <v>-1.1497757294713731</v>
      </c>
      <c r="CL46" s="240">
        <f t="shared" si="37"/>
        <v>0</v>
      </c>
      <c r="CM46" s="240">
        <f t="shared" si="38"/>
        <v>0</v>
      </c>
      <c r="CN46" s="240">
        <f t="shared" si="39"/>
        <v>0</v>
      </c>
      <c r="CO46" s="240">
        <f t="shared" si="10"/>
        <v>0</v>
      </c>
      <c r="CP46" s="240">
        <f t="shared" si="11"/>
        <v>0</v>
      </c>
      <c r="CQ46" s="240">
        <f t="shared" si="12"/>
        <v>0</v>
      </c>
      <c r="CR46" s="240">
        <f t="shared" si="13"/>
        <v>0</v>
      </c>
      <c r="CS46" s="240">
        <f t="shared" si="14"/>
        <v>0</v>
      </c>
      <c r="CT46" s="240">
        <f t="shared" si="15"/>
        <v>0</v>
      </c>
      <c r="CU46" s="240">
        <f t="shared" si="16"/>
        <v>0</v>
      </c>
      <c r="CV46" s="240">
        <f t="shared" si="17"/>
        <v>0</v>
      </c>
      <c r="CW46" s="240">
        <f t="shared" si="18"/>
        <v>0</v>
      </c>
      <c r="CX46" s="240">
        <f t="shared" si="19"/>
        <v>0</v>
      </c>
      <c r="CY46" s="240">
        <f t="shared" si="20"/>
        <v>0</v>
      </c>
      <c r="CZ46" s="240">
        <f t="shared" si="21"/>
        <v>0</v>
      </c>
      <c r="DA46" s="240">
        <f t="shared" si="22"/>
        <v>0</v>
      </c>
      <c r="DB46" s="240">
        <f t="shared" si="23"/>
        <v>0</v>
      </c>
      <c r="DC46" s="240">
        <f t="shared" si="24"/>
        <v>0</v>
      </c>
    </row>
    <row r="47" spans="3:107" x14ac:dyDescent="0.25">
      <c r="C47" s="23">
        <v>1998</v>
      </c>
      <c r="E47" s="17">
        <v>4.7289656747426578E-2</v>
      </c>
      <c r="F47" s="15"/>
      <c r="G47" s="19">
        <f t="shared" si="0"/>
        <v>1.0472896567474266</v>
      </c>
      <c r="H47" s="15"/>
      <c r="I47" s="17">
        <v>9.1650877192420932E-2</v>
      </c>
      <c r="J47" s="15"/>
      <c r="K47" s="19">
        <f t="shared" si="1"/>
        <v>1.0916508771924209</v>
      </c>
      <c r="L47" s="15"/>
      <c r="M47" s="17">
        <v>-1.5841692353300241E-2</v>
      </c>
      <c r="N47" s="15"/>
      <c r="O47" s="19">
        <f t="shared" si="2"/>
        <v>0.98415830764669976</v>
      </c>
      <c r="P47" s="87"/>
      <c r="Q47" s="90">
        <v>0.38005832436798892</v>
      </c>
      <c r="R47" s="87"/>
      <c r="S47" s="92">
        <f t="shared" si="4"/>
        <v>1.3800583243679889</v>
      </c>
      <c r="T47" s="87"/>
      <c r="U47" s="90">
        <v>0.29155793289415644</v>
      </c>
      <c r="V47" s="87"/>
      <c r="W47" s="92">
        <f t="shared" si="9"/>
        <v>1.2915579328941564</v>
      </c>
      <c r="X47" s="87"/>
      <c r="Y47" s="228">
        <v>-0.20212342692335633</v>
      </c>
      <c r="Z47" s="161"/>
      <c r="AA47" s="92">
        <f t="shared" si="8"/>
        <v>0.79787657307664372</v>
      </c>
      <c r="AB47" s="87"/>
      <c r="AC47" s="17">
        <v>91.3</v>
      </c>
      <c r="AD47" s="18"/>
      <c r="AE47" s="161">
        <f t="shared" si="6"/>
        <v>9.9557522123892017E-3</v>
      </c>
      <c r="AF47" s="18"/>
      <c r="AG47" s="19">
        <f t="shared" si="7"/>
        <v>1.0099557522123892</v>
      </c>
      <c r="AU47" s="235"/>
      <c r="AV47" s="18"/>
      <c r="AW47" s="18"/>
      <c r="AX47" s="18"/>
      <c r="AY47" s="235"/>
      <c r="AZ47" s="18"/>
      <c r="BA47" s="18"/>
      <c r="BB47" s="18"/>
      <c r="BC47" s="235"/>
      <c r="BD47" s="18"/>
      <c r="BE47" s="18"/>
      <c r="BF47" s="18"/>
      <c r="BG47" s="235">
        <v>0.38005832436798892</v>
      </c>
      <c r="BH47" s="18"/>
      <c r="BI47" s="18">
        <v>1.3800583243679889</v>
      </c>
      <c r="BJ47" s="18"/>
      <c r="BK47" s="235">
        <v>0.29155793289415644</v>
      </c>
      <c r="BL47" s="18"/>
      <c r="BM47" s="18">
        <v>1.2915579328941564</v>
      </c>
      <c r="BN47" s="18"/>
      <c r="BO47" s="235">
        <v>-0.20212342692335633</v>
      </c>
      <c r="BP47" s="235"/>
      <c r="BQ47" s="18">
        <v>0.79787657307664372</v>
      </c>
      <c r="BR47" s="18"/>
      <c r="BS47" s="18">
        <v>91.3</v>
      </c>
      <c r="BT47" s="18"/>
      <c r="BU47" s="235">
        <v>9.9557522123892017E-3</v>
      </c>
      <c r="BV47" s="18"/>
      <c r="BW47" s="18">
        <v>1.0099557522123892</v>
      </c>
      <c r="BY47" s="240">
        <f t="shared" si="5"/>
        <v>-1998</v>
      </c>
      <c r="BZ47" s="240">
        <f t="shared" si="25"/>
        <v>0</v>
      </c>
      <c r="CA47" s="240">
        <f t="shared" si="26"/>
        <v>-4.7289656747426578E-2</v>
      </c>
      <c r="CB47" s="240">
        <f t="shared" si="27"/>
        <v>0</v>
      </c>
      <c r="CC47" s="240">
        <f t="shared" si="28"/>
        <v>-1.0472896567474266</v>
      </c>
      <c r="CD47" s="240">
        <f t="shared" si="29"/>
        <v>0</v>
      </c>
      <c r="CE47" s="240">
        <f t="shared" si="30"/>
        <v>-9.1650877192420932E-2</v>
      </c>
      <c r="CF47" s="240">
        <f t="shared" si="31"/>
        <v>0</v>
      </c>
      <c r="CG47" s="240">
        <f t="shared" si="32"/>
        <v>-1.0916508771924209</v>
      </c>
      <c r="CH47" s="240">
        <f t="shared" si="33"/>
        <v>0</v>
      </c>
      <c r="CI47" s="240">
        <f t="shared" si="34"/>
        <v>1.5841692353300241E-2</v>
      </c>
      <c r="CJ47" s="240">
        <f t="shared" si="35"/>
        <v>0</v>
      </c>
      <c r="CK47" s="240">
        <f t="shared" si="36"/>
        <v>-0.98415830764669976</v>
      </c>
      <c r="CL47" s="240">
        <f t="shared" si="37"/>
        <v>0</v>
      </c>
      <c r="CM47" s="240">
        <f t="shared" si="38"/>
        <v>0</v>
      </c>
      <c r="CN47" s="240">
        <f t="shared" si="39"/>
        <v>0</v>
      </c>
      <c r="CO47" s="240">
        <f t="shared" si="10"/>
        <v>0</v>
      </c>
      <c r="CP47" s="240">
        <f t="shared" si="11"/>
        <v>0</v>
      </c>
      <c r="CQ47" s="240">
        <f t="shared" si="12"/>
        <v>0</v>
      </c>
      <c r="CR47" s="240">
        <f t="shared" si="13"/>
        <v>0</v>
      </c>
      <c r="CS47" s="240">
        <f t="shared" si="14"/>
        <v>0</v>
      </c>
      <c r="CT47" s="240">
        <f t="shared" si="15"/>
        <v>0</v>
      </c>
      <c r="CU47" s="240">
        <f t="shared" si="16"/>
        <v>0</v>
      </c>
      <c r="CV47" s="240">
        <f t="shared" si="17"/>
        <v>0</v>
      </c>
      <c r="CW47" s="240">
        <f t="shared" si="18"/>
        <v>0</v>
      </c>
      <c r="CX47" s="240">
        <f t="shared" si="19"/>
        <v>0</v>
      </c>
      <c r="CY47" s="240">
        <f t="shared" si="20"/>
        <v>0</v>
      </c>
      <c r="CZ47" s="240">
        <f t="shared" si="21"/>
        <v>0</v>
      </c>
      <c r="DA47" s="240">
        <f t="shared" si="22"/>
        <v>0</v>
      </c>
      <c r="DB47" s="240">
        <f t="shared" si="23"/>
        <v>0</v>
      </c>
      <c r="DC47" s="240">
        <f t="shared" si="24"/>
        <v>0</v>
      </c>
    </row>
    <row r="48" spans="3:107" x14ac:dyDescent="0.25">
      <c r="C48" s="23">
        <v>1999</v>
      </c>
      <c r="E48" s="17">
        <v>4.6563450656321725E-2</v>
      </c>
      <c r="F48" s="15"/>
      <c r="G48" s="19">
        <f t="shared" si="0"/>
        <v>1.0465634506563217</v>
      </c>
      <c r="H48" s="15"/>
      <c r="I48" s="17">
        <v>-1.1490280615984338E-2</v>
      </c>
      <c r="J48" s="15"/>
      <c r="K48" s="19">
        <f t="shared" si="1"/>
        <v>0.98850971938401566</v>
      </c>
      <c r="L48" s="15"/>
      <c r="M48" s="17">
        <v>0.31714176221608237</v>
      </c>
      <c r="N48" s="15"/>
      <c r="O48" s="19">
        <f t="shared" si="2"/>
        <v>1.3171417622160824</v>
      </c>
      <c r="P48" s="87"/>
      <c r="Q48" s="90">
        <v>0.14373303768938883</v>
      </c>
      <c r="R48" s="87"/>
      <c r="S48" s="92">
        <f t="shared" si="4"/>
        <v>1.1437330376893888</v>
      </c>
      <c r="T48" s="87"/>
      <c r="U48" s="90">
        <v>0.2028526500582033</v>
      </c>
      <c r="V48" s="87"/>
      <c r="W48" s="92">
        <f t="shared" si="9"/>
        <v>1.2028526500582033</v>
      </c>
      <c r="X48" s="87"/>
      <c r="Y48" s="228">
        <v>0.57310195610140302</v>
      </c>
      <c r="Z48" s="161"/>
      <c r="AA48" s="92">
        <f t="shared" si="8"/>
        <v>1.573101956101403</v>
      </c>
      <c r="AB48" s="87"/>
      <c r="AC48" s="17">
        <v>93.7</v>
      </c>
      <c r="AD48" s="18"/>
      <c r="AE48" s="161">
        <f t="shared" si="6"/>
        <v>2.6286966046002336E-2</v>
      </c>
      <c r="AF48" s="18"/>
      <c r="AG48" s="19">
        <f t="shared" si="7"/>
        <v>1.0262869660460023</v>
      </c>
      <c r="AU48" s="235"/>
      <c r="AV48" s="18"/>
      <c r="AW48" s="18"/>
      <c r="AX48" s="18"/>
      <c r="AY48" s="235"/>
      <c r="AZ48" s="18"/>
      <c r="BA48" s="18"/>
      <c r="BB48" s="18"/>
      <c r="BC48" s="235"/>
      <c r="BD48" s="18"/>
      <c r="BE48" s="18"/>
      <c r="BF48" s="18"/>
      <c r="BG48" s="235">
        <v>0.14373303768938883</v>
      </c>
      <c r="BH48" s="18"/>
      <c r="BI48" s="18">
        <v>1.1437330376893888</v>
      </c>
      <c r="BJ48" s="18"/>
      <c r="BK48" s="235">
        <v>0.2028526500582033</v>
      </c>
      <c r="BL48" s="18"/>
      <c r="BM48" s="18">
        <v>1.2028526500582033</v>
      </c>
      <c r="BN48" s="18"/>
      <c r="BO48" s="235">
        <v>0.57310195610140302</v>
      </c>
      <c r="BP48" s="235"/>
      <c r="BQ48" s="18">
        <v>1.573101956101403</v>
      </c>
      <c r="BR48" s="18"/>
      <c r="BS48" s="18">
        <v>93.7</v>
      </c>
      <c r="BT48" s="18"/>
      <c r="BU48" s="235">
        <v>2.6286966046002336E-2</v>
      </c>
      <c r="BV48" s="18"/>
      <c r="BW48" s="18">
        <v>1.0262869660460023</v>
      </c>
      <c r="BY48" s="240">
        <f t="shared" si="5"/>
        <v>-1999</v>
      </c>
      <c r="BZ48" s="240">
        <f t="shared" si="25"/>
        <v>0</v>
      </c>
      <c r="CA48" s="240">
        <f t="shared" si="26"/>
        <v>-4.6563450656321725E-2</v>
      </c>
      <c r="CB48" s="240">
        <f t="shared" si="27"/>
        <v>0</v>
      </c>
      <c r="CC48" s="240">
        <f t="shared" si="28"/>
        <v>-1.0465634506563217</v>
      </c>
      <c r="CD48" s="240">
        <f t="shared" si="29"/>
        <v>0</v>
      </c>
      <c r="CE48" s="240">
        <f t="shared" si="30"/>
        <v>1.1490280615984338E-2</v>
      </c>
      <c r="CF48" s="240">
        <f t="shared" si="31"/>
        <v>0</v>
      </c>
      <c r="CG48" s="240">
        <f t="shared" si="32"/>
        <v>-0.98850971938401566</v>
      </c>
      <c r="CH48" s="240">
        <f t="shared" si="33"/>
        <v>0</v>
      </c>
      <c r="CI48" s="240">
        <f t="shared" si="34"/>
        <v>-0.31714176221608237</v>
      </c>
      <c r="CJ48" s="240">
        <f t="shared" si="35"/>
        <v>0</v>
      </c>
      <c r="CK48" s="240">
        <f t="shared" si="36"/>
        <v>-1.3171417622160824</v>
      </c>
      <c r="CL48" s="240">
        <f t="shared" si="37"/>
        <v>0</v>
      </c>
      <c r="CM48" s="240">
        <f t="shared" si="38"/>
        <v>0</v>
      </c>
      <c r="CN48" s="240">
        <f t="shared" si="39"/>
        <v>0</v>
      </c>
      <c r="CO48" s="240">
        <f t="shared" si="10"/>
        <v>0</v>
      </c>
      <c r="CP48" s="240">
        <f t="shared" si="11"/>
        <v>0</v>
      </c>
      <c r="CQ48" s="240">
        <f t="shared" si="12"/>
        <v>0</v>
      </c>
      <c r="CR48" s="240">
        <f t="shared" si="13"/>
        <v>0</v>
      </c>
      <c r="CS48" s="240">
        <f t="shared" si="14"/>
        <v>0</v>
      </c>
      <c r="CT48" s="240">
        <f t="shared" si="15"/>
        <v>0</v>
      </c>
      <c r="CU48" s="240">
        <f t="shared" si="16"/>
        <v>0</v>
      </c>
      <c r="CV48" s="240">
        <f t="shared" si="17"/>
        <v>0</v>
      </c>
      <c r="CW48" s="240">
        <f t="shared" si="18"/>
        <v>0</v>
      </c>
      <c r="CX48" s="240">
        <f t="shared" si="19"/>
        <v>0</v>
      </c>
      <c r="CY48" s="240">
        <f t="shared" si="20"/>
        <v>0</v>
      </c>
      <c r="CZ48" s="240">
        <f t="shared" si="21"/>
        <v>0</v>
      </c>
      <c r="DA48" s="240">
        <f t="shared" si="22"/>
        <v>0</v>
      </c>
      <c r="DB48" s="240">
        <f t="shared" si="23"/>
        <v>0</v>
      </c>
      <c r="DC48" s="240">
        <f t="shared" si="24"/>
        <v>0</v>
      </c>
    </row>
    <row r="49" spans="3:107" x14ac:dyDescent="0.25">
      <c r="C49" s="23">
        <v>2000</v>
      </c>
      <c r="E49" s="17">
        <v>5.4724942117415409E-2</v>
      </c>
      <c r="F49" s="15"/>
      <c r="G49" s="19">
        <f t="shared" si="0"/>
        <v>1.0547249421174154</v>
      </c>
      <c r="H49" s="15"/>
      <c r="I49" s="17">
        <v>0.10245788517725418</v>
      </c>
      <c r="J49" s="15"/>
      <c r="K49" s="19">
        <f t="shared" si="1"/>
        <v>1.1024578851772542</v>
      </c>
      <c r="L49" s="15"/>
      <c r="M49" s="17">
        <v>7.4087218412736133E-2</v>
      </c>
      <c r="N49" s="15"/>
      <c r="O49" s="19">
        <f t="shared" si="2"/>
        <v>1.0740872184127361</v>
      </c>
      <c r="P49" s="87"/>
      <c r="Q49" s="90">
        <v>-5.93017998185289E-2</v>
      </c>
      <c r="R49" s="87"/>
      <c r="S49" s="92">
        <f t="shared" si="4"/>
        <v>0.9406982001814711</v>
      </c>
      <c r="T49" s="87"/>
      <c r="U49" s="90">
        <v>-0.10953277931862204</v>
      </c>
      <c r="V49" s="87"/>
      <c r="W49" s="92">
        <f t="shared" si="9"/>
        <v>0.89046722068137796</v>
      </c>
      <c r="X49" s="87"/>
      <c r="Y49" s="228">
        <v>-0.28413441441642001</v>
      </c>
      <c r="Z49" s="161"/>
      <c r="AA49" s="92">
        <f t="shared" si="8"/>
        <v>0.71586558558358004</v>
      </c>
      <c r="AB49" s="87"/>
      <c r="AC49" s="17">
        <v>96.7</v>
      </c>
      <c r="AD49" s="18"/>
      <c r="AE49" s="161">
        <f t="shared" si="6"/>
        <v>3.2017075773745907E-2</v>
      </c>
      <c r="AF49" s="18"/>
      <c r="AG49" s="19">
        <f t="shared" si="7"/>
        <v>1.0320170757737459</v>
      </c>
      <c r="AU49" s="235"/>
      <c r="AV49" s="18"/>
      <c r="AW49" s="18"/>
      <c r="AX49" s="18"/>
      <c r="AY49" s="235"/>
      <c r="AZ49" s="18"/>
      <c r="BA49" s="18"/>
      <c r="BB49" s="18"/>
      <c r="BC49" s="235"/>
      <c r="BD49" s="18"/>
      <c r="BE49" s="18"/>
      <c r="BF49" s="18"/>
      <c r="BG49" s="235">
        <v>-5.93017998185289E-2</v>
      </c>
      <c r="BH49" s="18"/>
      <c r="BI49" s="18">
        <v>0.9406982001814711</v>
      </c>
      <c r="BJ49" s="18"/>
      <c r="BK49" s="235">
        <v>-0.10953277931862204</v>
      </c>
      <c r="BL49" s="18"/>
      <c r="BM49" s="18">
        <v>0.89046722068137796</v>
      </c>
      <c r="BN49" s="18"/>
      <c r="BO49" s="235">
        <v>-0.28413441441642001</v>
      </c>
      <c r="BP49" s="235"/>
      <c r="BQ49" s="18">
        <v>0.71586558558358004</v>
      </c>
      <c r="BR49" s="18"/>
      <c r="BS49" s="18">
        <v>96.7</v>
      </c>
      <c r="BT49" s="18"/>
      <c r="BU49" s="235">
        <v>3.2017075773745907E-2</v>
      </c>
      <c r="BV49" s="18"/>
      <c r="BW49" s="18">
        <v>1.0320170757737459</v>
      </c>
      <c r="BY49" s="240">
        <f t="shared" si="5"/>
        <v>-2000</v>
      </c>
      <c r="BZ49" s="240">
        <f t="shared" si="25"/>
        <v>0</v>
      </c>
      <c r="CA49" s="240">
        <f t="shared" si="26"/>
        <v>-5.4724942117415409E-2</v>
      </c>
      <c r="CB49" s="240">
        <f t="shared" si="27"/>
        <v>0</v>
      </c>
      <c r="CC49" s="240">
        <f t="shared" si="28"/>
        <v>-1.0547249421174154</v>
      </c>
      <c r="CD49" s="240">
        <f t="shared" si="29"/>
        <v>0</v>
      </c>
      <c r="CE49" s="240">
        <f t="shared" si="30"/>
        <v>-0.10245788517725418</v>
      </c>
      <c r="CF49" s="240">
        <f t="shared" si="31"/>
        <v>0</v>
      </c>
      <c r="CG49" s="240">
        <f t="shared" si="32"/>
        <v>-1.1024578851772542</v>
      </c>
      <c r="CH49" s="240">
        <f t="shared" si="33"/>
        <v>0</v>
      </c>
      <c r="CI49" s="240">
        <f t="shared" si="34"/>
        <v>-7.4087218412736133E-2</v>
      </c>
      <c r="CJ49" s="240">
        <f t="shared" si="35"/>
        <v>0</v>
      </c>
      <c r="CK49" s="240">
        <f t="shared" si="36"/>
        <v>-1.0740872184127361</v>
      </c>
      <c r="CL49" s="240">
        <f t="shared" si="37"/>
        <v>0</v>
      </c>
      <c r="CM49" s="240">
        <f t="shared" si="38"/>
        <v>0</v>
      </c>
      <c r="CN49" s="240">
        <f t="shared" si="39"/>
        <v>0</v>
      </c>
      <c r="CO49" s="240">
        <f t="shared" si="10"/>
        <v>0</v>
      </c>
      <c r="CP49" s="240">
        <f t="shared" si="11"/>
        <v>0</v>
      </c>
      <c r="CQ49" s="240">
        <f t="shared" si="12"/>
        <v>0</v>
      </c>
      <c r="CR49" s="240">
        <f t="shared" si="13"/>
        <v>0</v>
      </c>
      <c r="CS49" s="240">
        <f t="shared" si="14"/>
        <v>0</v>
      </c>
      <c r="CT49" s="240">
        <f t="shared" si="15"/>
        <v>0</v>
      </c>
      <c r="CU49" s="240">
        <f t="shared" si="16"/>
        <v>0</v>
      </c>
      <c r="CV49" s="240">
        <f t="shared" si="17"/>
        <v>0</v>
      </c>
      <c r="CW49" s="240">
        <f t="shared" si="18"/>
        <v>0</v>
      </c>
      <c r="CX49" s="240">
        <f t="shared" si="19"/>
        <v>0</v>
      </c>
      <c r="CY49" s="240">
        <f t="shared" si="20"/>
        <v>0</v>
      </c>
      <c r="CZ49" s="240">
        <f t="shared" si="21"/>
        <v>0</v>
      </c>
      <c r="DA49" s="240">
        <f t="shared" si="22"/>
        <v>0</v>
      </c>
      <c r="DB49" s="240">
        <f t="shared" si="23"/>
        <v>0</v>
      </c>
      <c r="DC49" s="240">
        <f t="shared" si="24"/>
        <v>0</v>
      </c>
    </row>
    <row r="50" spans="3:107" x14ac:dyDescent="0.25">
      <c r="C50" s="23">
        <v>2001</v>
      </c>
      <c r="E50" s="17">
        <v>4.7185912354585025E-2</v>
      </c>
      <c r="F50" s="15"/>
      <c r="G50" s="19">
        <f t="shared" si="0"/>
        <v>1.047185912354585</v>
      </c>
      <c r="H50" s="15"/>
      <c r="I50" s="17">
        <v>8.0648150846847955E-2</v>
      </c>
      <c r="J50" s="15"/>
      <c r="K50" s="19">
        <f t="shared" si="1"/>
        <v>1.080648150846848</v>
      </c>
      <c r="L50" s="15"/>
      <c r="M50" s="17">
        <v>-0.12572184920464102</v>
      </c>
      <c r="N50" s="15"/>
      <c r="O50" s="19">
        <f t="shared" si="2"/>
        <v>0.87427815079535898</v>
      </c>
      <c r="P50" s="87"/>
      <c r="Q50" s="90">
        <v>-6.3565268426247101E-2</v>
      </c>
      <c r="R50" s="87"/>
      <c r="S50" s="92">
        <f t="shared" si="4"/>
        <v>0.9364347315737529</v>
      </c>
      <c r="T50" s="87"/>
      <c r="U50" s="90">
        <v>-0.16260858557434343</v>
      </c>
      <c r="V50" s="87"/>
      <c r="W50" s="92">
        <f t="shared" si="9"/>
        <v>0.83739141442565657</v>
      </c>
      <c r="X50" s="87"/>
      <c r="Y50" s="227">
        <v>3.4957953674603401E-2</v>
      </c>
      <c r="Z50" s="87"/>
      <c r="AA50" s="92">
        <f t="shared" si="8"/>
        <v>1.0349579536746034</v>
      </c>
      <c r="AB50" s="87"/>
      <c r="AC50" s="17">
        <v>97.4</v>
      </c>
      <c r="AD50" s="18"/>
      <c r="AE50" s="161">
        <f t="shared" si="6"/>
        <v>7.2388831437435464E-3</v>
      </c>
      <c r="AF50" s="18"/>
      <c r="AG50" s="19">
        <f t="shared" si="7"/>
        <v>1.0072388831437435</v>
      </c>
      <c r="AU50" s="235"/>
      <c r="AV50" s="18"/>
      <c r="AW50" s="18"/>
      <c r="AX50" s="18"/>
      <c r="AY50" s="235"/>
      <c r="AZ50" s="18"/>
      <c r="BA50" s="18"/>
      <c r="BB50" s="18"/>
      <c r="BC50" s="235"/>
      <c r="BD50" s="18"/>
      <c r="BE50" s="18"/>
      <c r="BF50" s="18"/>
      <c r="BG50" s="235">
        <v>-6.3565268426247101E-2</v>
      </c>
      <c r="BH50" s="18"/>
      <c r="BI50" s="18">
        <v>0.9364347315737529</v>
      </c>
      <c r="BJ50" s="18"/>
      <c r="BK50" s="235">
        <v>-0.16260858557434343</v>
      </c>
      <c r="BL50" s="18"/>
      <c r="BM50" s="18">
        <v>0.83739141442565657</v>
      </c>
      <c r="BN50" s="18"/>
      <c r="BO50" s="235">
        <v>3.4957953674603401E-2</v>
      </c>
      <c r="BP50" s="18"/>
      <c r="BQ50" s="18">
        <v>1.0349579536746034</v>
      </c>
      <c r="BR50" s="18"/>
      <c r="BS50" s="18">
        <v>97.4</v>
      </c>
      <c r="BT50" s="18"/>
      <c r="BU50" s="235">
        <v>7.2388831437435464E-3</v>
      </c>
      <c r="BV50" s="18"/>
      <c r="BW50" s="18">
        <v>1.0072388831437435</v>
      </c>
      <c r="BY50" s="240">
        <f t="shared" si="5"/>
        <v>-2001</v>
      </c>
      <c r="BZ50" s="240">
        <f t="shared" si="25"/>
        <v>0</v>
      </c>
      <c r="CA50" s="240">
        <f t="shared" si="26"/>
        <v>-4.7185912354585025E-2</v>
      </c>
      <c r="CB50" s="240">
        <f t="shared" si="27"/>
        <v>0</v>
      </c>
      <c r="CC50" s="240">
        <f t="shared" si="28"/>
        <v>-1.047185912354585</v>
      </c>
      <c r="CD50" s="240">
        <f t="shared" si="29"/>
        <v>0</v>
      </c>
      <c r="CE50" s="240">
        <f t="shared" si="30"/>
        <v>-8.0648150846847955E-2</v>
      </c>
      <c r="CF50" s="240">
        <f t="shared" si="31"/>
        <v>0</v>
      </c>
      <c r="CG50" s="240">
        <f t="shared" si="32"/>
        <v>-1.080648150846848</v>
      </c>
      <c r="CH50" s="240">
        <f t="shared" si="33"/>
        <v>0</v>
      </c>
      <c r="CI50" s="240">
        <f t="shared" si="34"/>
        <v>0.12572184920464102</v>
      </c>
      <c r="CJ50" s="240">
        <f t="shared" si="35"/>
        <v>0</v>
      </c>
      <c r="CK50" s="240">
        <f t="shared" si="36"/>
        <v>-0.87427815079535898</v>
      </c>
      <c r="CL50" s="240">
        <f t="shared" si="37"/>
        <v>0</v>
      </c>
      <c r="CM50" s="240">
        <f t="shared" si="38"/>
        <v>0</v>
      </c>
      <c r="CN50" s="240">
        <f t="shared" si="39"/>
        <v>0</v>
      </c>
      <c r="CO50" s="240">
        <f t="shared" si="10"/>
        <v>0</v>
      </c>
      <c r="CP50" s="240">
        <f t="shared" si="11"/>
        <v>0</v>
      </c>
      <c r="CQ50" s="240">
        <f t="shared" si="12"/>
        <v>0</v>
      </c>
      <c r="CR50" s="240">
        <f t="shared" si="13"/>
        <v>0</v>
      </c>
      <c r="CS50" s="240">
        <f t="shared" si="14"/>
        <v>0</v>
      </c>
      <c r="CT50" s="240">
        <f t="shared" si="15"/>
        <v>0</v>
      </c>
      <c r="CU50" s="240">
        <f t="shared" si="16"/>
        <v>0</v>
      </c>
      <c r="CV50" s="240">
        <f t="shared" si="17"/>
        <v>0</v>
      </c>
      <c r="CW50" s="240">
        <f t="shared" si="18"/>
        <v>0</v>
      </c>
      <c r="CX50" s="240">
        <f t="shared" si="19"/>
        <v>0</v>
      </c>
      <c r="CY50" s="240">
        <f t="shared" si="20"/>
        <v>0</v>
      </c>
      <c r="CZ50" s="240">
        <f t="shared" si="21"/>
        <v>0</v>
      </c>
      <c r="DA50" s="240">
        <f t="shared" si="22"/>
        <v>0</v>
      </c>
      <c r="DB50" s="240">
        <f t="shared" si="23"/>
        <v>0</v>
      </c>
      <c r="DC50" s="240">
        <f t="shared" si="24"/>
        <v>0</v>
      </c>
    </row>
    <row r="51" spans="3:107" x14ac:dyDescent="0.25">
      <c r="C51" s="23">
        <v>2002</v>
      </c>
      <c r="E51" s="17">
        <v>2.501110432771525E-2</v>
      </c>
      <c r="F51" s="15"/>
      <c r="G51" s="19">
        <f t="shared" si="0"/>
        <v>1.0250111043277153</v>
      </c>
      <c r="H51" s="15"/>
      <c r="I51" s="17">
        <v>8.7306574651704771E-2</v>
      </c>
      <c r="J51" s="15"/>
      <c r="K51" s="19">
        <f t="shared" si="1"/>
        <v>1.0873065746517048</v>
      </c>
      <c r="L51" s="15"/>
      <c r="M51" s="17">
        <v>-0.12437944291673553</v>
      </c>
      <c r="N51" s="15"/>
      <c r="O51" s="19">
        <f t="shared" si="2"/>
        <v>0.87562055708326447</v>
      </c>
      <c r="P51" s="87"/>
      <c r="Q51" s="90">
        <v>-0.22904486702072613</v>
      </c>
      <c r="R51" s="87"/>
      <c r="S51" s="92">
        <f t="shared" si="4"/>
        <v>0.77095513297927387</v>
      </c>
      <c r="T51" s="87"/>
      <c r="U51" s="90">
        <v>-0.16527624411877573</v>
      </c>
      <c r="V51" s="87"/>
      <c r="W51" s="92">
        <f t="shared" si="9"/>
        <v>0.83472375588122427</v>
      </c>
      <c r="X51" s="87"/>
      <c r="Y51" s="227">
        <v>-7.1381200643267403E-2</v>
      </c>
      <c r="Z51" s="87"/>
      <c r="AA51" s="92">
        <f t="shared" si="8"/>
        <v>0.92861879935673264</v>
      </c>
      <c r="AB51" s="87"/>
      <c r="AC51" s="17">
        <v>101.1</v>
      </c>
      <c r="AD51" s="18"/>
      <c r="AE51" s="161">
        <f t="shared" si="6"/>
        <v>3.7987679671457775E-2</v>
      </c>
      <c r="AF51" s="18"/>
      <c r="AG51" s="19">
        <f t="shared" si="7"/>
        <v>1.0379876796714578</v>
      </c>
      <c r="AU51" s="235"/>
      <c r="AV51" s="18"/>
      <c r="AW51" s="18"/>
      <c r="AX51" s="18"/>
      <c r="AY51" s="235"/>
      <c r="AZ51" s="18"/>
      <c r="BA51" s="18"/>
      <c r="BB51" s="18"/>
      <c r="BC51" s="235"/>
      <c r="BD51" s="18"/>
      <c r="BE51" s="18"/>
      <c r="BF51" s="18"/>
      <c r="BG51" s="235">
        <v>-0.22904486702072613</v>
      </c>
      <c r="BH51" s="18"/>
      <c r="BI51" s="18">
        <v>0.77095513297927387</v>
      </c>
      <c r="BJ51" s="18"/>
      <c r="BK51" s="235">
        <v>-0.16527624411877573</v>
      </c>
      <c r="BL51" s="18"/>
      <c r="BM51" s="18">
        <v>0.83472375588122427</v>
      </c>
      <c r="BN51" s="18"/>
      <c r="BO51" s="235">
        <v>-7.1381200643267403E-2</v>
      </c>
      <c r="BP51" s="18"/>
      <c r="BQ51" s="18">
        <v>0.92861879935673264</v>
      </c>
      <c r="BR51" s="18"/>
      <c r="BS51" s="18">
        <v>101.1</v>
      </c>
      <c r="BT51" s="18"/>
      <c r="BU51" s="235">
        <v>3.7987679671457775E-2</v>
      </c>
      <c r="BV51" s="18"/>
      <c r="BW51" s="18">
        <v>1.0379876796714578</v>
      </c>
      <c r="BY51" s="240">
        <f t="shared" si="5"/>
        <v>-2002</v>
      </c>
      <c r="BZ51" s="240">
        <f t="shared" si="25"/>
        <v>0</v>
      </c>
      <c r="CA51" s="240">
        <f t="shared" si="26"/>
        <v>-2.501110432771525E-2</v>
      </c>
      <c r="CB51" s="240">
        <f t="shared" si="27"/>
        <v>0</v>
      </c>
      <c r="CC51" s="240">
        <f t="shared" si="28"/>
        <v>-1.0250111043277153</v>
      </c>
      <c r="CD51" s="240">
        <f t="shared" si="29"/>
        <v>0</v>
      </c>
      <c r="CE51" s="240">
        <f t="shared" si="30"/>
        <v>-8.7306574651704771E-2</v>
      </c>
      <c r="CF51" s="240">
        <f t="shared" si="31"/>
        <v>0</v>
      </c>
      <c r="CG51" s="240">
        <f t="shared" si="32"/>
        <v>-1.0873065746517048</v>
      </c>
      <c r="CH51" s="240">
        <f t="shared" si="33"/>
        <v>0</v>
      </c>
      <c r="CI51" s="240">
        <f t="shared" si="34"/>
        <v>0.12437944291673553</v>
      </c>
      <c r="CJ51" s="240">
        <f t="shared" si="35"/>
        <v>0</v>
      </c>
      <c r="CK51" s="240">
        <f t="shared" si="36"/>
        <v>-0.87562055708326447</v>
      </c>
      <c r="CL51" s="240">
        <f t="shared" si="37"/>
        <v>0</v>
      </c>
      <c r="CM51" s="240">
        <f t="shared" si="38"/>
        <v>0</v>
      </c>
      <c r="CN51" s="240">
        <f t="shared" si="39"/>
        <v>0</v>
      </c>
      <c r="CO51" s="240">
        <f t="shared" si="10"/>
        <v>0</v>
      </c>
      <c r="CP51" s="240">
        <f t="shared" si="11"/>
        <v>0</v>
      </c>
      <c r="CQ51" s="240">
        <f t="shared" si="12"/>
        <v>0</v>
      </c>
      <c r="CR51" s="240">
        <f t="shared" si="13"/>
        <v>0</v>
      </c>
      <c r="CS51" s="240">
        <f t="shared" si="14"/>
        <v>0</v>
      </c>
      <c r="CT51" s="240">
        <f t="shared" si="15"/>
        <v>0</v>
      </c>
      <c r="CU51" s="240">
        <f t="shared" si="16"/>
        <v>0</v>
      </c>
      <c r="CV51" s="240">
        <f t="shared" si="17"/>
        <v>0</v>
      </c>
      <c r="CW51" s="240">
        <f t="shared" si="18"/>
        <v>0</v>
      </c>
      <c r="CX51" s="240">
        <f t="shared" si="19"/>
        <v>0</v>
      </c>
      <c r="CY51" s="240">
        <f t="shared" si="20"/>
        <v>0</v>
      </c>
      <c r="CZ51" s="240">
        <f t="shared" si="21"/>
        <v>0</v>
      </c>
      <c r="DA51" s="240">
        <f t="shared" si="22"/>
        <v>0</v>
      </c>
      <c r="DB51" s="240">
        <f t="shared" si="23"/>
        <v>0</v>
      </c>
      <c r="DC51" s="240">
        <f t="shared" si="24"/>
        <v>0</v>
      </c>
    </row>
    <row r="52" spans="3:107" x14ac:dyDescent="0.25">
      <c r="C52" s="23">
        <v>2003</v>
      </c>
      <c r="E52" s="17">
        <v>2.9114441548030889E-2</v>
      </c>
      <c r="F52" s="15"/>
      <c r="G52" s="19">
        <f t="shared" si="0"/>
        <v>1.0291144415480309</v>
      </c>
      <c r="H52" s="15"/>
      <c r="I52" s="17">
        <v>6.691357329891634E-2</v>
      </c>
      <c r="J52" s="15"/>
      <c r="K52" s="19">
        <f t="shared" si="1"/>
        <v>1.0669135732989163</v>
      </c>
      <c r="L52" s="15"/>
      <c r="M52" s="17">
        <v>0.26724837404176571</v>
      </c>
      <c r="N52" s="15"/>
      <c r="O52" s="19">
        <f t="shared" si="2"/>
        <v>1.2672483740417657</v>
      </c>
      <c r="P52" s="87"/>
      <c r="Q52" s="90">
        <v>5.2615874415546271E-2</v>
      </c>
      <c r="R52" s="87"/>
      <c r="S52" s="92">
        <f t="shared" si="4"/>
        <v>1.0526158744155463</v>
      </c>
      <c r="T52" s="87"/>
      <c r="U52" s="90">
        <v>0.13345710387794146</v>
      </c>
      <c r="V52" s="87"/>
      <c r="W52" s="92">
        <f t="shared" si="9"/>
        <v>1.1334571038779415</v>
      </c>
      <c r="X52" s="87"/>
      <c r="Y52" s="227">
        <v>0.27454745663080499</v>
      </c>
      <c r="Z52" s="87"/>
      <c r="AA52" s="92">
        <f t="shared" si="8"/>
        <v>1.274547456630805</v>
      </c>
      <c r="AB52" s="87"/>
      <c r="AC52" s="17">
        <v>103.2</v>
      </c>
      <c r="AD52" s="18"/>
      <c r="AE52" s="161">
        <f t="shared" si="6"/>
        <v>2.0771513353115889E-2</v>
      </c>
      <c r="AF52" s="18"/>
      <c r="AG52" s="19">
        <f t="shared" si="7"/>
        <v>1.0207715133531159</v>
      </c>
      <c r="AU52" s="235"/>
      <c r="AV52" s="18"/>
      <c r="AW52" s="18"/>
      <c r="AX52" s="18"/>
      <c r="AY52" s="235"/>
      <c r="AZ52" s="18"/>
      <c r="BA52" s="18"/>
      <c r="BB52" s="18"/>
      <c r="BC52" s="235"/>
      <c r="BD52" s="18"/>
      <c r="BE52" s="18"/>
      <c r="BF52" s="18"/>
      <c r="BG52" s="235">
        <v>5.2615874415546271E-2</v>
      </c>
      <c r="BH52" s="18"/>
      <c r="BI52" s="18">
        <v>1.0526158744155463</v>
      </c>
      <c r="BJ52" s="18"/>
      <c r="BK52" s="235">
        <v>0.13345710387794146</v>
      </c>
      <c r="BL52" s="18"/>
      <c r="BM52" s="18">
        <v>1.1334571038779415</v>
      </c>
      <c r="BN52" s="18"/>
      <c r="BO52" s="235">
        <v>0.27454745663080499</v>
      </c>
      <c r="BP52" s="18"/>
      <c r="BQ52" s="18">
        <v>1.274547456630805</v>
      </c>
      <c r="BR52" s="18"/>
      <c r="BS52" s="18">
        <v>103.2</v>
      </c>
      <c r="BT52" s="18"/>
      <c r="BU52" s="235">
        <v>2.0771513353115889E-2</v>
      </c>
      <c r="BV52" s="18"/>
      <c r="BW52" s="18">
        <v>1.0207715133531159</v>
      </c>
      <c r="BY52" s="240">
        <f t="shared" si="5"/>
        <v>-2003</v>
      </c>
      <c r="BZ52" s="240">
        <f t="shared" si="25"/>
        <v>0</v>
      </c>
      <c r="CA52" s="240">
        <f t="shared" si="26"/>
        <v>-2.9114441548030889E-2</v>
      </c>
      <c r="CB52" s="240">
        <f t="shared" si="27"/>
        <v>0</v>
      </c>
      <c r="CC52" s="240">
        <f t="shared" si="28"/>
        <v>-1.0291144415480309</v>
      </c>
      <c r="CD52" s="240">
        <f t="shared" si="29"/>
        <v>0</v>
      </c>
      <c r="CE52" s="240">
        <f t="shared" si="30"/>
        <v>-6.691357329891634E-2</v>
      </c>
      <c r="CF52" s="240">
        <f t="shared" si="31"/>
        <v>0</v>
      </c>
      <c r="CG52" s="240">
        <f t="shared" si="32"/>
        <v>-1.0669135732989163</v>
      </c>
      <c r="CH52" s="240">
        <f t="shared" si="33"/>
        <v>0</v>
      </c>
      <c r="CI52" s="240">
        <f t="shared" si="34"/>
        <v>-0.26724837404176571</v>
      </c>
      <c r="CJ52" s="240">
        <f t="shared" si="35"/>
        <v>0</v>
      </c>
      <c r="CK52" s="240">
        <f t="shared" si="36"/>
        <v>-1.2672483740417657</v>
      </c>
      <c r="CL52" s="240">
        <f t="shared" si="37"/>
        <v>0</v>
      </c>
      <c r="CM52" s="240">
        <f t="shared" si="38"/>
        <v>0</v>
      </c>
      <c r="CN52" s="240">
        <f t="shared" si="39"/>
        <v>0</v>
      </c>
      <c r="CO52" s="240">
        <f t="shared" si="10"/>
        <v>0</v>
      </c>
      <c r="CP52" s="240">
        <f t="shared" si="11"/>
        <v>0</v>
      </c>
      <c r="CQ52" s="240">
        <f t="shared" si="12"/>
        <v>0</v>
      </c>
      <c r="CR52" s="240">
        <f t="shared" si="13"/>
        <v>0</v>
      </c>
      <c r="CS52" s="240">
        <f t="shared" si="14"/>
        <v>0</v>
      </c>
      <c r="CT52" s="240">
        <f t="shared" si="15"/>
        <v>0</v>
      </c>
      <c r="CU52" s="240">
        <f t="shared" si="16"/>
        <v>0</v>
      </c>
      <c r="CV52" s="240">
        <f t="shared" si="17"/>
        <v>0</v>
      </c>
      <c r="CW52" s="240">
        <f t="shared" si="18"/>
        <v>0</v>
      </c>
      <c r="CX52" s="240">
        <f t="shared" si="19"/>
        <v>0</v>
      </c>
      <c r="CY52" s="240">
        <f t="shared" si="20"/>
        <v>0</v>
      </c>
      <c r="CZ52" s="240">
        <f t="shared" si="21"/>
        <v>0</v>
      </c>
      <c r="DA52" s="240">
        <f t="shared" si="22"/>
        <v>0</v>
      </c>
      <c r="DB52" s="240">
        <f t="shared" si="23"/>
        <v>0</v>
      </c>
      <c r="DC52" s="240">
        <f t="shared" si="24"/>
        <v>0</v>
      </c>
    </row>
    <row r="53" spans="3:107" x14ac:dyDescent="0.25">
      <c r="C53" s="23">
        <v>2004</v>
      </c>
      <c r="E53" s="17">
        <v>2.3036747353792686E-2</v>
      </c>
      <c r="F53" s="15"/>
      <c r="G53" s="19">
        <f t="shared" si="0"/>
        <v>1.0230367473537927</v>
      </c>
      <c r="H53" s="15"/>
      <c r="I53" s="17">
        <v>7.1462013920893463E-2</v>
      </c>
      <c r="J53" s="15"/>
      <c r="K53" s="19">
        <f t="shared" si="1"/>
        <v>1.0714620139208935</v>
      </c>
      <c r="L53" s="15"/>
      <c r="M53" s="17">
        <v>0.14479725799389698</v>
      </c>
      <c r="N53" s="15"/>
      <c r="O53" s="19">
        <f t="shared" si="2"/>
        <v>1.144797257993897</v>
      </c>
      <c r="P53" s="87"/>
      <c r="Q53" s="90">
        <v>2.8074894778709281E-2</v>
      </c>
      <c r="R53" s="87"/>
      <c r="S53" s="92">
        <f t="shared" si="4"/>
        <v>1.0280748947787093</v>
      </c>
      <c r="T53" s="87"/>
      <c r="U53" s="90">
        <v>0.1149</v>
      </c>
      <c r="V53" s="87"/>
      <c r="W53" s="92">
        <f t="shared" si="9"/>
        <v>1.1149</v>
      </c>
      <c r="X53" s="87"/>
      <c r="Y53" s="227">
        <v>0.16410652751916799</v>
      </c>
      <c r="Z53" s="87"/>
      <c r="AA53" s="92">
        <f t="shared" si="8"/>
        <v>1.164106527519168</v>
      </c>
      <c r="AB53" s="87"/>
      <c r="AC53" s="17">
        <v>105.4</v>
      </c>
      <c r="AD53" s="18"/>
      <c r="AE53" s="161">
        <f t="shared" si="6"/>
        <v>2.1317829457364379E-2</v>
      </c>
      <c r="AF53" s="18"/>
      <c r="AG53" s="19">
        <f t="shared" si="7"/>
        <v>1.0213178294573644</v>
      </c>
      <c r="AU53" s="235"/>
      <c r="AV53" s="18"/>
      <c r="AW53" s="18"/>
      <c r="AX53" s="18"/>
      <c r="AY53" s="235"/>
      <c r="AZ53" s="18"/>
      <c r="BA53" s="18"/>
      <c r="BB53" s="18"/>
      <c r="BC53" s="235"/>
      <c r="BD53" s="18"/>
      <c r="BE53" s="18"/>
      <c r="BF53" s="18"/>
      <c r="BG53" s="235">
        <v>2.8074894778709281E-2</v>
      </c>
      <c r="BH53" s="18"/>
      <c r="BI53" s="18">
        <v>1.0280748947787093</v>
      </c>
      <c r="BJ53" s="18"/>
      <c r="BK53" s="235">
        <v>0.1149</v>
      </c>
      <c r="BL53" s="18"/>
      <c r="BM53" s="18">
        <v>1.1149</v>
      </c>
      <c r="BN53" s="18"/>
      <c r="BO53" s="235">
        <v>0.16410652751916799</v>
      </c>
      <c r="BP53" s="18"/>
      <c r="BQ53" s="18">
        <v>1.164106527519168</v>
      </c>
      <c r="BR53" s="18"/>
      <c r="BS53" s="18">
        <v>105.4</v>
      </c>
      <c r="BT53" s="18"/>
      <c r="BU53" s="235">
        <v>2.1317829457364379E-2</v>
      </c>
      <c r="BV53" s="18"/>
      <c r="BW53" s="18">
        <v>1.0213178294573644</v>
      </c>
      <c r="BY53" s="240">
        <f t="shared" si="5"/>
        <v>-2004</v>
      </c>
      <c r="BZ53" s="240">
        <f t="shared" si="25"/>
        <v>0</v>
      </c>
      <c r="CA53" s="240">
        <f t="shared" si="26"/>
        <v>-2.3036747353792686E-2</v>
      </c>
      <c r="CB53" s="240">
        <f t="shared" si="27"/>
        <v>0</v>
      </c>
      <c r="CC53" s="240">
        <f t="shared" si="28"/>
        <v>-1.0230367473537927</v>
      </c>
      <c r="CD53" s="240">
        <f t="shared" si="29"/>
        <v>0</v>
      </c>
      <c r="CE53" s="240">
        <f t="shared" si="30"/>
        <v>-7.1462013920893463E-2</v>
      </c>
      <c r="CF53" s="240">
        <f t="shared" si="31"/>
        <v>0</v>
      </c>
      <c r="CG53" s="240">
        <f t="shared" si="32"/>
        <v>-1.0714620139208935</v>
      </c>
      <c r="CH53" s="240">
        <f t="shared" si="33"/>
        <v>0</v>
      </c>
      <c r="CI53" s="240">
        <f t="shared" si="34"/>
        <v>-0.14479725799389698</v>
      </c>
      <c r="CJ53" s="240">
        <f t="shared" si="35"/>
        <v>0</v>
      </c>
      <c r="CK53" s="240">
        <f t="shared" si="36"/>
        <v>-1.144797257993897</v>
      </c>
      <c r="CL53" s="240">
        <f t="shared" si="37"/>
        <v>0</v>
      </c>
      <c r="CM53" s="240">
        <f t="shared" si="38"/>
        <v>0</v>
      </c>
      <c r="CN53" s="240">
        <f t="shared" si="39"/>
        <v>0</v>
      </c>
      <c r="CO53" s="240">
        <f t="shared" si="10"/>
        <v>0</v>
      </c>
      <c r="CP53" s="240">
        <f t="shared" si="11"/>
        <v>0</v>
      </c>
      <c r="CQ53" s="240">
        <f t="shared" si="12"/>
        <v>0</v>
      </c>
      <c r="CR53" s="240">
        <f t="shared" si="13"/>
        <v>0</v>
      </c>
      <c r="CS53" s="240">
        <f t="shared" si="14"/>
        <v>0</v>
      </c>
      <c r="CT53" s="240">
        <f t="shared" si="15"/>
        <v>0</v>
      </c>
      <c r="CU53" s="240">
        <f t="shared" si="16"/>
        <v>0</v>
      </c>
      <c r="CV53" s="240">
        <f t="shared" si="17"/>
        <v>0</v>
      </c>
      <c r="CW53" s="240">
        <f t="shared" si="18"/>
        <v>0</v>
      </c>
      <c r="CX53" s="240">
        <f t="shared" si="19"/>
        <v>0</v>
      </c>
      <c r="CY53" s="240">
        <f t="shared" si="20"/>
        <v>0</v>
      </c>
      <c r="CZ53" s="240">
        <f t="shared" si="21"/>
        <v>0</v>
      </c>
      <c r="DA53" s="240">
        <f t="shared" si="22"/>
        <v>0</v>
      </c>
      <c r="DB53" s="240">
        <f t="shared" si="23"/>
        <v>0</v>
      </c>
      <c r="DC53" s="240">
        <f t="shared" si="24"/>
        <v>0</v>
      </c>
    </row>
    <row r="54" spans="3:107" x14ac:dyDescent="0.25">
      <c r="C54" s="23">
        <v>2005</v>
      </c>
      <c r="E54" s="17">
        <v>2.579998310840792E-2</v>
      </c>
      <c r="F54" s="15"/>
      <c r="G54" s="19">
        <f t="shared" si="0"/>
        <v>1.0257999831084079</v>
      </c>
      <c r="H54" s="15"/>
      <c r="I54" s="17">
        <v>6.4615921735208692E-2</v>
      </c>
      <c r="J54" s="15"/>
      <c r="K54" s="19">
        <f t="shared" si="1"/>
        <v>1.0646159217352087</v>
      </c>
      <c r="L54" s="15"/>
      <c r="M54" s="17">
        <v>0.24126528177144002</v>
      </c>
      <c r="N54" s="15"/>
      <c r="O54" s="19">
        <f t="shared" si="2"/>
        <v>1.24126528177144</v>
      </c>
      <c r="P54" s="87"/>
      <c r="Q54" s="90">
        <v>2.2847966044862611E-2</v>
      </c>
      <c r="R54" s="87"/>
      <c r="S54" s="92">
        <f t="shared" si="4"/>
        <v>1.0228479660448626</v>
      </c>
      <c r="T54" s="87"/>
      <c r="U54" s="90">
        <v>0.1069</v>
      </c>
      <c r="V54" s="87"/>
      <c r="W54" s="92">
        <f t="shared" si="9"/>
        <v>1.1069</v>
      </c>
      <c r="X54" s="87"/>
      <c r="Y54" s="227">
        <v>0.30643553663942702</v>
      </c>
      <c r="Z54" s="87"/>
      <c r="AA54" s="92">
        <f t="shared" si="8"/>
        <v>1.3064355366394271</v>
      </c>
      <c r="AB54" s="87"/>
      <c r="AC54" s="17">
        <v>107.6</v>
      </c>
      <c r="AD54" s="18"/>
      <c r="AE54" s="161">
        <f t="shared" si="6"/>
        <v>2.0872865275142205E-2</v>
      </c>
      <c r="AF54" s="18"/>
      <c r="AG54" s="19">
        <f t="shared" si="7"/>
        <v>1.0208728652751422</v>
      </c>
      <c r="AU54" s="235"/>
      <c r="AV54" s="18"/>
      <c r="AW54" s="18"/>
      <c r="AX54" s="18"/>
      <c r="AY54" s="235"/>
      <c r="AZ54" s="18"/>
      <c r="BA54" s="18"/>
      <c r="BB54" s="18"/>
      <c r="BC54" s="235"/>
      <c r="BD54" s="18"/>
      <c r="BE54" s="18"/>
      <c r="BF54" s="18"/>
      <c r="BG54" s="235">
        <v>2.2847966044862611E-2</v>
      </c>
      <c r="BH54" s="18"/>
      <c r="BI54" s="18">
        <v>1.0228479660448626</v>
      </c>
      <c r="BJ54" s="18"/>
      <c r="BK54" s="235">
        <v>0.1069</v>
      </c>
      <c r="BL54" s="18"/>
      <c r="BM54" s="18">
        <v>1.1069</v>
      </c>
      <c r="BN54" s="18"/>
      <c r="BO54" s="235">
        <v>0.30643553663942702</v>
      </c>
      <c r="BP54" s="18"/>
      <c r="BQ54" s="18">
        <v>1.3064355366394271</v>
      </c>
      <c r="BR54" s="18"/>
      <c r="BS54" s="18">
        <v>107.6</v>
      </c>
      <c r="BT54" s="18"/>
      <c r="BU54" s="235">
        <v>2.0872865275142205E-2</v>
      </c>
      <c r="BV54" s="18"/>
      <c r="BW54" s="18">
        <v>1.0208728652751422</v>
      </c>
      <c r="BY54" s="240">
        <f t="shared" si="5"/>
        <v>-2005</v>
      </c>
      <c r="BZ54" s="240">
        <f t="shared" si="25"/>
        <v>0</v>
      </c>
      <c r="CA54" s="240">
        <f t="shared" si="26"/>
        <v>-2.579998310840792E-2</v>
      </c>
      <c r="CB54" s="240">
        <f t="shared" si="27"/>
        <v>0</v>
      </c>
      <c r="CC54" s="240">
        <f t="shared" si="28"/>
        <v>-1.0257999831084079</v>
      </c>
      <c r="CD54" s="240">
        <f t="shared" si="29"/>
        <v>0</v>
      </c>
      <c r="CE54" s="240">
        <f t="shared" si="30"/>
        <v>-6.4615921735208692E-2</v>
      </c>
      <c r="CF54" s="240">
        <f t="shared" si="31"/>
        <v>0</v>
      </c>
      <c r="CG54" s="240">
        <f t="shared" si="32"/>
        <v>-1.0646159217352087</v>
      </c>
      <c r="CH54" s="240">
        <f t="shared" si="33"/>
        <v>0</v>
      </c>
      <c r="CI54" s="240">
        <f t="shared" si="34"/>
        <v>-0.24126528177144002</v>
      </c>
      <c r="CJ54" s="240">
        <f t="shared" si="35"/>
        <v>0</v>
      </c>
      <c r="CK54" s="240">
        <f t="shared" si="36"/>
        <v>-1.24126528177144</v>
      </c>
      <c r="CL54" s="240">
        <f t="shared" si="37"/>
        <v>0</v>
      </c>
      <c r="CM54" s="240">
        <f t="shared" si="38"/>
        <v>0</v>
      </c>
      <c r="CN54" s="240">
        <f t="shared" si="39"/>
        <v>0</v>
      </c>
      <c r="CO54" s="240">
        <f t="shared" si="10"/>
        <v>0</v>
      </c>
      <c r="CP54" s="240">
        <f t="shared" si="11"/>
        <v>0</v>
      </c>
      <c r="CQ54" s="240">
        <f t="shared" si="12"/>
        <v>0</v>
      </c>
      <c r="CR54" s="240">
        <f t="shared" si="13"/>
        <v>0</v>
      </c>
      <c r="CS54" s="240">
        <f t="shared" si="14"/>
        <v>0</v>
      </c>
      <c r="CT54" s="240">
        <f t="shared" si="15"/>
        <v>0</v>
      </c>
      <c r="CU54" s="240">
        <f t="shared" si="16"/>
        <v>0</v>
      </c>
      <c r="CV54" s="240">
        <f t="shared" si="17"/>
        <v>0</v>
      </c>
      <c r="CW54" s="240">
        <f t="shared" si="18"/>
        <v>0</v>
      </c>
      <c r="CX54" s="240">
        <f t="shared" si="19"/>
        <v>0</v>
      </c>
      <c r="CY54" s="240">
        <f t="shared" si="20"/>
        <v>0</v>
      </c>
      <c r="CZ54" s="240">
        <f t="shared" si="21"/>
        <v>0</v>
      </c>
      <c r="DA54" s="240">
        <f t="shared" si="22"/>
        <v>0</v>
      </c>
      <c r="DB54" s="240">
        <f t="shared" si="23"/>
        <v>0</v>
      </c>
      <c r="DC54" s="240">
        <f t="shared" si="24"/>
        <v>0</v>
      </c>
    </row>
    <row r="55" spans="3:107" x14ac:dyDescent="0.25">
      <c r="C55" s="23">
        <v>2006</v>
      </c>
      <c r="E55" s="17">
        <v>3.9755895571580879E-2</v>
      </c>
      <c r="F55" s="15"/>
      <c r="G55" s="19">
        <f t="shared" si="0"/>
        <v>1.0397558955715809</v>
      </c>
      <c r="H55" s="15"/>
      <c r="I55" s="17">
        <v>4.0550302716560349E-2</v>
      </c>
      <c r="J55" s="15"/>
      <c r="K55" s="19">
        <f t="shared" si="1"/>
        <v>1.0405503027165603</v>
      </c>
      <c r="L55" s="15"/>
      <c r="M55" s="17">
        <v>0.17261079783213518</v>
      </c>
      <c r="N55" s="15"/>
      <c r="O55" s="19">
        <f t="shared" si="2"/>
        <v>1.1726107978321352</v>
      </c>
      <c r="P55" s="87"/>
      <c r="Q55" s="90">
        <v>0.15355707344828895</v>
      </c>
      <c r="R55" s="87"/>
      <c r="S55" s="92">
        <f t="shared" si="4"/>
        <v>1.1535570734482889</v>
      </c>
      <c r="T55" s="87"/>
      <c r="U55" s="90">
        <v>0.2586</v>
      </c>
      <c r="V55" s="87"/>
      <c r="W55" s="92">
        <f t="shared" si="9"/>
        <v>1.2585999999999999</v>
      </c>
      <c r="X55" s="87"/>
      <c r="Y55" s="227">
        <v>0.31640600317678402</v>
      </c>
      <c r="Z55" s="87"/>
      <c r="AA55" s="92">
        <f t="shared" si="8"/>
        <v>1.3164060031767839</v>
      </c>
      <c r="AB55" s="87"/>
      <c r="AC55" s="17">
        <v>109.4</v>
      </c>
      <c r="AD55" s="18"/>
      <c r="AE55" s="161">
        <f t="shared" si="6"/>
        <v>1.6728624535315983E-2</v>
      </c>
      <c r="AF55" s="18"/>
      <c r="AG55" s="19">
        <f t="shared" si="7"/>
        <v>1.016728624535316</v>
      </c>
      <c r="AU55" s="235"/>
      <c r="AV55" s="18"/>
      <c r="AW55" s="18"/>
      <c r="AX55" s="18"/>
      <c r="AY55" s="235"/>
      <c r="AZ55" s="18"/>
      <c r="BA55" s="18"/>
      <c r="BB55" s="18"/>
      <c r="BC55" s="235"/>
      <c r="BD55" s="18"/>
      <c r="BE55" s="18"/>
      <c r="BF55" s="18"/>
      <c r="BG55" s="235">
        <v>0.15355707344828895</v>
      </c>
      <c r="BH55" s="18"/>
      <c r="BI55" s="18">
        <v>1.1535570734482889</v>
      </c>
      <c r="BJ55" s="18"/>
      <c r="BK55" s="235">
        <v>0.2586</v>
      </c>
      <c r="BL55" s="18"/>
      <c r="BM55" s="18">
        <v>1.2585999999999999</v>
      </c>
      <c r="BN55" s="18"/>
      <c r="BO55" s="235">
        <v>0.31640600317678402</v>
      </c>
      <c r="BP55" s="18"/>
      <c r="BQ55" s="18">
        <v>1.3164060031767839</v>
      </c>
      <c r="BR55" s="18"/>
      <c r="BS55" s="18">
        <v>109.4</v>
      </c>
      <c r="BT55" s="18"/>
      <c r="BU55" s="235">
        <v>1.6728624535315983E-2</v>
      </c>
      <c r="BV55" s="18"/>
      <c r="BW55" s="18">
        <v>1.016728624535316</v>
      </c>
      <c r="BY55" s="240">
        <f t="shared" si="5"/>
        <v>-2006</v>
      </c>
      <c r="BZ55" s="240">
        <f t="shared" si="25"/>
        <v>0</v>
      </c>
      <c r="CA55" s="240">
        <f t="shared" si="26"/>
        <v>-3.9755895571580879E-2</v>
      </c>
      <c r="CB55" s="240">
        <f t="shared" si="27"/>
        <v>0</v>
      </c>
      <c r="CC55" s="240">
        <f t="shared" si="28"/>
        <v>-1.0397558955715809</v>
      </c>
      <c r="CD55" s="240">
        <f t="shared" si="29"/>
        <v>0</v>
      </c>
      <c r="CE55" s="240">
        <f t="shared" si="30"/>
        <v>-4.0550302716560349E-2</v>
      </c>
      <c r="CF55" s="240">
        <f t="shared" si="31"/>
        <v>0</v>
      </c>
      <c r="CG55" s="240">
        <f t="shared" si="32"/>
        <v>-1.0405503027165603</v>
      </c>
      <c r="CH55" s="240">
        <f t="shared" si="33"/>
        <v>0</v>
      </c>
      <c r="CI55" s="240">
        <f t="shared" si="34"/>
        <v>-0.17261079783213518</v>
      </c>
      <c r="CJ55" s="240">
        <f t="shared" si="35"/>
        <v>0</v>
      </c>
      <c r="CK55" s="240">
        <f t="shared" si="36"/>
        <v>-1.1726107978321352</v>
      </c>
      <c r="CL55" s="240">
        <f t="shared" si="37"/>
        <v>0</v>
      </c>
      <c r="CM55" s="240">
        <f t="shared" si="38"/>
        <v>0</v>
      </c>
      <c r="CN55" s="240">
        <f t="shared" si="39"/>
        <v>0</v>
      </c>
      <c r="CO55" s="240">
        <f t="shared" si="10"/>
        <v>0</v>
      </c>
      <c r="CP55" s="240">
        <f t="shared" si="11"/>
        <v>0</v>
      </c>
      <c r="CQ55" s="240">
        <f t="shared" si="12"/>
        <v>0</v>
      </c>
      <c r="CR55" s="240">
        <f t="shared" si="13"/>
        <v>0</v>
      </c>
      <c r="CS55" s="240">
        <f t="shared" si="14"/>
        <v>0</v>
      </c>
      <c r="CT55" s="240">
        <f t="shared" si="15"/>
        <v>0</v>
      </c>
      <c r="CU55" s="240">
        <f t="shared" si="16"/>
        <v>0</v>
      </c>
      <c r="CV55" s="240">
        <f t="shared" si="17"/>
        <v>0</v>
      </c>
      <c r="CW55" s="240">
        <f t="shared" si="18"/>
        <v>0</v>
      </c>
      <c r="CX55" s="240">
        <f t="shared" si="19"/>
        <v>0</v>
      </c>
      <c r="CY55" s="240">
        <f t="shared" si="20"/>
        <v>0</v>
      </c>
      <c r="CZ55" s="240">
        <f t="shared" si="21"/>
        <v>0</v>
      </c>
      <c r="DA55" s="240">
        <f t="shared" si="22"/>
        <v>0</v>
      </c>
      <c r="DB55" s="240">
        <f t="shared" si="23"/>
        <v>0</v>
      </c>
      <c r="DC55" s="240">
        <f t="shared" si="24"/>
        <v>0</v>
      </c>
    </row>
    <row r="56" spans="3:107" x14ac:dyDescent="0.25">
      <c r="C56" s="23">
        <v>2007</v>
      </c>
      <c r="E56" s="17">
        <v>4.4304517325027826E-2</v>
      </c>
      <c r="F56" s="15"/>
      <c r="G56" s="19">
        <f t="shared" si="0"/>
        <v>1.0443045173250278</v>
      </c>
      <c r="H56" s="15"/>
      <c r="I56" s="17">
        <v>3.6819138174764898E-2</v>
      </c>
      <c r="J56" s="15"/>
      <c r="K56" s="19">
        <f t="shared" si="1"/>
        <v>1.0368191381747649</v>
      </c>
      <c r="L56" s="15"/>
      <c r="M56" s="17">
        <v>9.8318421684903567E-2</v>
      </c>
      <c r="N56" s="15"/>
      <c r="O56" s="19">
        <f t="shared" si="2"/>
        <v>1.0983184216849036</v>
      </c>
      <c r="P56" s="87"/>
      <c r="Q56" s="90">
        <v>-0.10530738463975209</v>
      </c>
      <c r="R56" s="87"/>
      <c r="S56" s="92">
        <f t="shared" si="4"/>
        <v>0.89469261536024791</v>
      </c>
      <c r="T56" s="87"/>
      <c r="U56" s="90">
        <v>-5.7200000000000001E-2</v>
      </c>
      <c r="V56" s="87"/>
      <c r="W56" s="92">
        <f t="shared" si="9"/>
        <v>0.94279999999999997</v>
      </c>
      <c r="X56" s="87"/>
      <c r="Y56" s="154">
        <v>0.18240000000000001</v>
      </c>
      <c r="Z56" s="87"/>
      <c r="AA56" s="92">
        <f t="shared" si="8"/>
        <v>1.1823999999999999</v>
      </c>
      <c r="AB56" s="87"/>
      <c r="AC56" s="17">
        <v>112</v>
      </c>
      <c r="AD56" s="18"/>
      <c r="AE56" s="161">
        <f t="shared" si="6"/>
        <v>2.3765996343692919E-2</v>
      </c>
      <c r="AF56" s="18"/>
      <c r="AG56" s="19">
        <f t="shared" si="7"/>
        <v>1.0237659963436929</v>
      </c>
      <c r="AU56" s="235"/>
      <c r="AV56" s="18"/>
      <c r="AW56" s="18"/>
      <c r="AX56" s="18"/>
      <c r="AY56" s="235"/>
      <c r="AZ56" s="18"/>
      <c r="BA56" s="18"/>
      <c r="BB56" s="18"/>
      <c r="BC56" s="235"/>
      <c r="BD56" s="18"/>
      <c r="BE56" s="18"/>
      <c r="BF56" s="18"/>
      <c r="BG56" s="235">
        <v>-0.10530738463975209</v>
      </c>
      <c r="BH56" s="18"/>
      <c r="BI56" s="18">
        <v>0.89469261536024791</v>
      </c>
      <c r="BJ56" s="18"/>
      <c r="BK56" s="235">
        <v>-5.7200000000000001E-2</v>
      </c>
      <c r="BL56" s="18"/>
      <c r="BM56" s="18">
        <v>0.94279999999999997</v>
      </c>
      <c r="BN56" s="18"/>
      <c r="BO56" s="235">
        <v>0.18240000000000001</v>
      </c>
      <c r="BP56" s="18"/>
      <c r="BQ56" s="18">
        <v>1.1823999999999999</v>
      </c>
      <c r="BR56" s="18"/>
      <c r="BS56" s="18">
        <v>112</v>
      </c>
      <c r="BT56" s="18"/>
      <c r="BU56" s="235">
        <v>2.3765996343692919E-2</v>
      </c>
      <c r="BV56" s="18"/>
      <c r="BW56" s="18">
        <v>1.0237659963436929</v>
      </c>
      <c r="BY56" s="240">
        <f t="shared" si="5"/>
        <v>-2007</v>
      </c>
      <c r="BZ56" s="240">
        <f t="shared" si="25"/>
        <v>0</v>
      </c>
      <c r="CA56" s="240">
        <f t="shared" si="26"/>
        <v>-4.4304517325027826E-2</v>
      </c>
      <c r="CB56" s="240">
        <f t="shared" si="27"/>
        <v>0</v>
      </c>
      <c r="CC56" s="240">
        <f t="shared" si="28"/>
        <v>-1.0443045173250278</v>
      </c>
      <c r="CD56" s="240">
        <f t="shared" si="29"/>
        <v>0</v>
      </c>
      <c r="CE56" s="240">
        <f t="shared" si="30"/>
        <v>-3.6819138174764898E-2</v>
      </c>
      <c r="CF56" s="240">
        <f t="shared" si="31"/>
        <v>0</v>
      </c>
      <c r="CG56" s="240">
        <f t="shared" si="32"/>
        <v>-1.0368191381747649</v>
      </c>
      <c r="CH56" s="240">
        <f t="shared" si="33"/>
        <v>0</v>
      </c>
      <c r="CI56" s="240">
        <f t="shared" si="34"/>
        <v>-9.8318421684903567E-2</v>
      </c>
      <c r="CJ56" s="240">
        <f t="shared" si="35"/>
        <v>0</v>
      </c>
      <c r="CK56" s="240">
        <f t="shared" si="36"/>
        <v>-1.0983184216849036</v>
      </c>
      <c r="CL56" s="240">
        <f t="shared" si="37"/>
        <v>0</v>
      </c>
      <c r="CM56" s="240">
        <f t="shared" si="38"/>
        <v>0</v>
      </c>
      <c r="CN56" s="240">
        <f t="shared" si="39"/>
        <v>0</v>
      </c>
      <c r="CO56" s="240">
        <f t="shared" si="10"/>
        <v>0</v>
      </c>
      <c r="CP56" s="240">
        <f t="shared" si="11"/>
        <v>0</v>
      </c>
      <c r="CQ56" s="240">
        <f t="shared" si="12"/>
        <v>0</v>
      </c>
      <c r="CR56" s="240">
        <f t="shared" si="13"/>
        <v>0</v>
      </c>
      <c r="CS56" s="240">
        <f t="shared" si="14"/>
        <v>0</v>
      </c>
      <c r="CT56" s="240">
        <f t="shared" si="15"/>
        <v>0</v>
      </c>
      <c r="CU56" s="240">
        <f t="shared" si="16"/>
        <v>0</v>
      </c>
      <c r="CV56" s="240">
        <f t="shared" si="17"/>
        <v>0</v>
      </c>
      <c r="CW56" s="240">
        <f t="shared" si="18"/>
        <v>0</v>
      </c>
      <c r="CX56" s="240">
        <f t="shared" si="19"/>
        <v>0</v>
      </c>
      <c r="CY56" s="240">
        <f t="shared" si="20"/>
        <v>0</v>
      </c>
      <c r="CZ56" s="240">
        <f t="shared" si="21"/>
        <v>0</v>
      </c>
      <c r="DA56" s="240">
        <f t="shared" si="22"/>
        <v>0</v>
      </c>
      <c r="DB56" s="240">
        <f t="shared" si="23"/>
        <v>0</v>
      </c>
      <c r="DC56" s="240">
        <f t="shared" si="24"/>
        <v>0</v>
      </c>
    </row>
    <row r="57" spans="3:107" x14ac:dyDescent="0.25">
      <c r="C57" s="23">
        <v>2008</v>
      </c>
      <c r="E57" s="17">
        <v>3.3285133549777912E-2</v>
      </c>
      <c r="F57" s="15"/>
      <c r="G57" s="19">
        <f t="shared" si="0"/>
        <v>1.0332851335497779</v>
      </c>
      <c r="H57" s="15"/>
      <c r="I57" s="17">
        <v>6.4060042697279274E-2</v>
      </c>
      <c r="J57" s="15"/>
      <c r="K57" s="19">
        <f t="shared" si="1"/>
        <v>1.0640600426972793</v>
      </c>
      <c r="L57" s="15"/>
      <c r="M57" s="17">
        <v>-0.33003488230641098</v>
      </c>
      <c r="N57" s="15"/>
      <c r="O57" s="19">
        <f t="shared" si="2"/>
        <v>0.66996511769358902</v>
      </c>
      <c r="P57" s="87"/>
      <c r="Q57" s="90">
        <v>-0.21194602865780265</v>
      </c>
      <c r="R57" s="87"/>
      <c r="S57" s="92">
        <f t="shared" si="4"/>
        <v>0.78805397134219735</v>
      </c>
      <c r="T57" s="87"/>
      <c r="U57" s="90">
        <v>-0.2918</v>
      </c>
      <c r="V57" s="87"/>
      <c r="W57" s="92">
        <f t="shared" si="9"/>
        <v>0.70819999999999994</v>
      </c>
      <c r="X57" s="87"/>
      <c r="Y57" s="154">
        <v>-0.4163</v>
      </c>
      <c r="Z57" s="87"/>
      <c r="AA57" s="92">
        <f t="shared" si="8"/>
        <v>0.5837</v>
      </c>
      <c r="AB57" s="87"/>
      <c r="AC57" s="17">
        <v>113.3</v>
      </c>
      <c r="AD57" s="18"/>
      <c r="AE57" s="161">
        <f t="shared" si="6"/>
        <v>1.1607142857142927E-2</v>
      </c>
      <c r="AF57" s="18"/>
      <c r="AG57" s="19">
        <f t="shared" si="7"/>
        <v>1.0116071428571429</v>
      </c>
      <c r="AU57" s="235"/>
      <c r="AV57" s="18"/>
      <c r="AW57" s="18"/>
      <c r="AX57" s="18"/>
      <c r="AY57" s="235"/>
      <c r="AZ57" s="18"/>
      <c r="BA57" s="18"/>
      <c r="BB57" s="18"/>
      <c r="BC57" s="235"/>
      <c r="BD57" s="18"/>
      <c r="BE57" s="18"/>
      <c r="BF57" s="18"/>
      <c r="BG57" s="235">
        <v>-0.21194602865780265</v>
      </c>
      <c r="BH57" s="18"/>
      <c r="BI57" s="18">
        <v>0.78805397134219735</v>
      </c>
      <c r="BJ57" s="18"/>
      <c r="BK57" s="235">
        <v>-0.2918</v>
      </c>
      <c r="BL57" s="18"/>
      <c r="BM57" s="18">
        <v>0.70819999999999994</v>
      </c>
      <c r="BN57" s="18"/>
      <c r="BO57" s="235">
        <v>-0.4163</v>
      </c>
      <c r="BP57" s="18"/>
      <c r="BQ57" s="18">
        <v>0.5837</v>
      </c>
      <c r="BR57" s="18"/>
      <c r="BS57" s="18">
        <v>113.3</v>
      </c>
      <c r="BT57" s="18"/>
      <c r="BU57" s="235">
        <v>1.1607142857142927E-2</v>
      </c>
      <c r="BV57" s="18"/>
      <c r="BW57" s="18">
        <v>1.0116071428571429</v>
      </c>
      <c r="BY57" s="240">
        <f t="shared" si="5"/>
        <v>-2008</v>
      </c>
      <c r="BZ57" s="240">
        <f t="shared" si="25"/>
        <v>0</v>
      </c>
      <c r="CA57" s="240">
        <f t="shared" si="26"/>
        <v>-3.3285133549777912E-2</v>
      </c>
      <c r="CB57" s="240">
        <f t="shared" si="27"/>
        <v>0</v>
      </c>
      <c r="CC57" s="240">
        <f t="shared" si="28"/>
        <v>-1.0332851335497779</v>
      </c>
      <c r="CD57" s="240">
        <f t="shared" si="29"/>
        <v>0</v>
      </c>
      <c r="CE57" s="240">
        <f t="shared" si="30"/>
        <v>-6.4060042697279274E-2</v>
      </c>
      <c r="CF57" s="240">
        <f t="shared" si="31"/>
        <v>0</v>
      </c>
      <c r="CG57" s="240">
        <f t="shared" si="32"/>
        <v>-1.0640600426972793</v>
      </c>
      <c r="CH57" s="240">
        <f t="shared" si="33"/>
        <v>0</v>
      </c>
      <c r="CI57" s="240">
        <f t="shared" si="34"/>
        <v>0.33003488230641098</v>
      </c>
      <c r="CJ57" s="240">
        <f t="shared" si="35"/>
        <v>0</v>
      </c>
      <c r="CK57" s="240">
        <f t="shared" si="36"/>
        <v>-0.66996511769358902</v>
      </c>
      <c r="CL57" s="240">
        <f t="shared" si="37"/>
        <v>0</v>
      </c>
      <c r="CM57" s="240">
        <f t="shared" si="38"/>
        <v>0</v>
      </c>
      <c r="CN57" s="240">
        <f t="shared" si="39"/>
        <v>0</v>
      </c>
      <c r="CO57" s="240">
        <f t="shared" si="10"/>
        <v>0</v>
      </c>
      <c r="CP57" s="240">
        <f t="shared" si="11"/>
        <v>0</v>
      </c>
      <c r="CQ57" s="240">
        <f t="shared" si="12"/>
        <v>0</v>
      </c>
      <c r="CR57" s="240">
        <f t="shared" si="13"/>
        <v>0</v>
      </c>
      <c r="CS57" s="240">
        <f t="shared" si="14"/>
        <v>0</v>
      </c>
      <c r="CT57" s="240">
        <f t="shared" si="15"/>
        <v>0</v>
      </c>
      <c r="CU57" s="240">
        <f t="shared" si="16"/>
        <v>0</v>
      </c>
      <c r="CV57" s="240">
        <f t="shared" si="17"/>
        <v>0</v>
      </c>
      <c r="CW57" s="240">
        <f t="shared" si="18"/>
        <v>0</v>
      </c>
      <c r="CX57" s="240">
        <f t="shared" si="19"/>
        <v>0</v>
      </c>
      <c r="CY57" s="240">
        <f t="shared" si="20"/>
        <v>0</v>
      </c>
      <c r="CZ57" s="240">
        <f t="shared" si="21"/>
        <v>0</v>
      </c>
      <c r="DA57" s="240">
        <f t="shared" si="22"/>
        <v>0</v>
      </c>
      <c r="DB57" s="240">
        <f t="shared" si="23"/>
        <v>0</v>
      </c>
      <c r="DC57" s="240">
        <f t="shared" si="24"/>
        <v>0</v>
      </c>
    </row>
    <row r="58" spans="3:107" x14ac:dyDescent="0.25">
      <c r="C58" s="23">
        <v>2009</v>
      </c>
      <c r="E58" s="17">
        <v>6.2000000000002053E-3</v>
      </c>
      <c r="F58" s="15"/>
      <c r="G58" s="19">
        <f t="shared" si="0"/>
        <v>1.0062000000000002</v>
      </c>
      <c r="H58" s="15"/>
      <c r="I58" s="17">
        <v>5.4111254111253837E-2</v>
      </c>
      <c r="J58" s="15"/>
      <c r="K58" s="19">
        <f t="shared" si="1"/>
        <v>1.0541112541112538</v>
      </c>
      <c r="L58" s="15"/>
      <c r="M58" s="17">
        <v>0.35054963129729555</v>
      </c>
      <c r="N58" s="15"/>
      <c r="O58" s="19">
        <f t="shared" si="2"/>
        <v>1.3505496312972955</v>
      </c>
      <c r="P58" s="87"/>
      <c r="Q58" s="90">
        <v>7.3949373264319718E-2</v>
      </c>
      <c r="R58" s="87"/>
      <c r="S58" s="92">
        <f t="shared" si="4"/>
        <v>1.0739493732643197</v>
      </c>
      <c r="T58" s="87"/>
      <c r="U58" s="90">
        <v>0.1191</v>
      </c>
      <c r="V58" s="87"/>
      <c r="W58" s="92">
        <f t="shared" si="9"/>
        <v>1.1191</v>
      </c>
      <c r="X58" s="87"/>
      <c r="Y58" s="154">
        <v>0.51590000000000003</v>
      </c>
      <c r="Z58" s="87"/>
      <c r="AA58" s="92">
        <f t="shared" si="8"/>
        <v>1.5159</v>
      </c>
      <c r="AB58" s="87"/>
      <c r="AC58" s="17">
        <v>114.8</v>
      </c>
      <c r="AD58" s="18"/>
      <c r="AE58" s="161">
        <f t="shared" si="6"/>
        <v>1.3239187996469504E-2</v>
      </c>
      <c r="AF58" s="18"/>
      <c r="AG58" s="19">
        <f t="shared" si="7"/>
        <v>1.0132391879964695</v>
      </c>
      <c r="AU58" s="235"/>
      <c r="AV58" s="18"/>
      <c r="AW58" s="18"/>
      <c r="AX58" s="18"/>
      <c r="AY58" s="235"/>
      <c r="AZ58" s="18"/>
      <c r="BA58" s="18"/>
      <c r="BB58" s="18"/>
      <c r="BC58" s="235"/>
      <c r="BD58" s="18"/>
      <c r="BE58" s="18"/>
      <c r="BF58" s="18"/>
      <c r="BG58" s="235">
        <v>7.3949373264319718E-2</v>
      </c>
      <c r="BH58" s="18"/>
      <c r="BI58" s="18">
        <v>1.0739493732643197</v>
      </c>
      <c r="BJ58" s="18"/>
      <c r="BK58" s="235">
        <v>0.1191</v>
      </c>
      <c r="BL58" s="18"/>
      <c r="BM58" s="18">
        <v>1.1191</v>
      </c>
      <c r="BN58" s="18"/>
      <c r="BO58" s="235">
        <v>0.51590000000000003</v>
      </c>
      <c r="BP58" s="18"/>
      <c r="BQ58" s="18">
        <v>1.5159</v>
      </c>
      <c r="BR58" s="18"/>
      <c r="BS58" s="18">
        <v>114.8</v>
      </c>
      <c r="BT58" s="18"/>
      <c r="BU58" s="235">
        <v>1.3239187996469504E-2</v>
      </c>
      <c r="BV58" s="18"/>
      <c r="BW58" s="18">
        <v>1.0132391879964695</v>
      </c>
      <c r="BY58" s="240">
        <f t="shared" si="5"/>
        <v>-2009</v>
      </c>
      <c r="BZ58" s="240">
        <f t="shared" si="25"/>
        <v>0</v>
      </c>
      <c r="CA58" s="240">
        <f t="shared" si="26"/>
        <v>-6.2000000000002053E-3</v>
      </c>
      <c r="CB58" s="240">
        <f t="shared" si="27"/>
        <v>0</v>
      </c>
      <c r="CC58" s="240">
        <f t="shared" si="28"/>
        <v>-1.0062000000000002</v>
      </c>
      <c r="CD58" s="240">
        <f t="shared" si="29"/>
        <v>0</v>
      </c>
      <c r="CE58" s="240">
        <f t="shared" si="30"/>
        <v>-5.4111254111253837E-2</v>
      </c>
      <c r="CF58" s="240">
        <f t="shared" si="31"/>
        <v>0</v>
      </c>
      <c r="CG58" s="240">
        <f t="shared" si="32"/>
        <v>-1.0541112541112538</v>
      </c>
      <c r="CH58" s="240">
        <f t="shared" si="33"/>
        <v>0</v>
      </c>
      <c r="CI58" s="240">
        <f t="shared" si="34"/>
        <v>-0.35054963129729555</v>
      </c>
      <c r="CJ58" s="240">
        <f t="shared" si="35"/>
        <v>0</v>
      </c>
      <c r="CK58" s="240">
        <f t="shared" si="36"/>
        <v>-1.3505496312972955</v>
      </c>
      <c r="CL58" s="240">
        <f t="shared" si="37"/>
        <v>0</v>
      </c>
      <c r="CM58" s="240">
        <f t="shared" si="38"/>
        <v>0</v>
      </c>
      <c r="CN58" s="240">
        <f t="shared" si="39"/>
        <v>0</v>
      </c>
      <c r="CO58" s="240">
        <f t="shared" si="10"/>
        <v>0</v>
      </c>
      <c r="CP58" s="240">
        <f t="shared" si="11"/>
        <v>0</v>
      </c>
      <c r="CQ58" s="240">
        <f t="shared" si="12"/>
        <v>0</v>
      </c>
      <c r="CR58" s="240">
        <f t="shared" si="13"/>
        <v>0</v>
      </c>
      <c r="CS58" s="240">
        <f t="shared" si="14"/>
        <v>0</v>
      </c>
      <c r="CT58" s="240">
        <f t="shared" si="15"/>
        <v>0</v>
      </c>
      <c r="CU58" s="240">
        <f t="shared" si="16"/>
        <v>0</v>
      </c>
      <c r="CV58" s="240">
        <f t="shared" si="17"/>
        <v>0</v>
      </c>
      <c r="CW58" s="240">
        <f t="shared" si="18"/>
        <v>0</v>
      </c>
      <c r="CX58" s="240">
        <f t="shared" si="19"/>
        <v>0</v>
      </c>
      <c r="CY58" s="240">
        <f t="shared" si="20"/>
        <v>0</v>
      </c>
      <c r="CZ58" s="240">
        <f t="shared" si="21"/>
        <v>0</v>
      </c>
      <c r="DA58" s="240">
        <f t="shared" si="22"/>
        <v>0</v>
      </c>
      <c r="DB58" s="240">
        <f t="shared" si="23"/>
        <v>0</v>
      </c>
      <c r="DC58" s="240">
        <f t="shared" si="24"/>
        <v>0</v>
      </c>
    </row>
    <row r="59" spans="3:107" x14ac:dyDescent="0.25">
      <c r="C59" s="23">
        <v>2010</v>
      </c>
      <c r="E59" s="17">
        <v>5.4101176959320263E-3</v>
      </c>
      <c r="F59" s="15"/>
      <c r="G59" s="19">
        <f t="shared" si="0"/>
        <v>1.005410117695932</v>
      </c>
      <c r="H59" s="15"/>
      <c r="I59" s="17">
        <v>6.743519147011745E-2</v>
      </c>
      <c r="J59" s="15"/>
      <c r="K59" s="19">
        <f t="shared" si="1"/>
        <v>1.0674351914701175</v>
      </c>
      <c r="L59" s="15"/>
      <c r="M59" s="17">
        <v>0.17610671639760089</v>
      </c>
      <c r="N59" s="15"/>
      <c r="O59" s="19">
        <f t="shared" si="2"/>
        <v>1.1761067163976009</v>
      </c>
      <c r="P59" s="87"/>
      <c r="Q59" s="90">
        <v>9.0560875049273459E-2</v>
      </c>
      <c r="R59" s="87"/>
      <c r="S59" s="92">
        <f t="shared" si="4"/>
        <v>1.0905608750492735</v>
      </c>
      <c r="T59" s="87"/>
      <c r="U59" s="90">
        <v>2.1299999999999999E-2</v>
      </c>
      <c r="V59" s="87"/>
      <c r="W59" s="92">
        <f t="shared" si="9"/>
        <v>1.0213000000000001</v>
      </c>
      <c r="X59" s="87"/>
      <c r="Y59" s="154">
        <v>0.12670000000000001</v>
      </c>
      <c r="Z59" s="87"/>
      <c r="AA59" s="92">
        <f t="shared" si="8"/>
        <v>1.1267</v>
      </c>
      <c r="AB59" s="87"/>
      <c r="AC59" s="17">
        <v>117.5</v>
      </c>
      <c r="AD59" s="18"/>
      <c r="AE59" s="161">
        <f t="shared" si="6"/>
        <v>2.3519163763066286E-2</v>
      </c>
      <c r="AF59" s="18"/>
      <c r="AG59" s="19">
        <f t="shared" si="7"/>
        <v>1.0235191637630663</v>
      </c>
      <c r="AU59" s="235"/>
      <c r="AV59" s="18"/>
      <c r="AW59" s="18"/>
      <c r="AX59" s="18"/>
      <c r="AY59" s="235"/>
      <c r="AZ59" s="18"/>
      <c r="BA59" s="18"/>
      <c r="BB59" s="18"/>
      <c r="BC59" s="235"/>
      <c r="BD59" s="18"/>
      <c r="BE59" s="18"/>
      <c r="BF59" s="18"/>
      <c r="BG59" s="235">
        <v>9.0560875049273459E-2</v>
      </c>
      <c r="BH59" s="18"/>
      <c r="BI59" s="18">
        <v>1.0905608750492735</v>
      </c>
      <c r="BJ59" s="18"/>
      <c r="BK59" s="235">
        <v>2.1299999999999999E-2</v>
      </c>
      <c r="BL59" s="18"/>
      <c r="BM59" s="18">
        <v>1.0213000000000001</v>
      </c>
      <c r="BN59" s="18"/>
      <c r="BO59" s="235">
        <v>0.12670000000000001</v>
      </c>
      <c r="BP59" s="18"/>
      <c r="BQ59" s="18">
        <v>1.1267</v>
      </c>
      <c r="BR59" s="18"/>
      <c r="BS59" s="18">
        <v>117.5</v>
      </c>
      <c r="BT59" s="18"/>
      <c r="BU59" s="235">
        <v>2.3519163763066286E-2</v>
      </c>
      <c r="BV59" s="18"/>
      <c r="BW59" s="18">
        <v>1.0235191637630663</v>
      </c>
      <c r="BY59" s="240">
        <f t="shared" si="5"/>
        <v>-2010</v>
      </c>
      <c r="BZ59" s="240">
        <f t="shared" si="25"/>
        <v>0</v>
      </c>
      <c r="CA59" s="240">
        <f t="shared" si="26"/>
        <v>-5.4101176959320263E-3</v>
      </c>
      <c r="CB59" s="240">
        <f t="shared" si="27"/>
        <v>0</v>
      </c>
      <c r="CC59" s="240">
        <f t="shared" si="28"/>
        <v>-1.005410117695932</v>
      </c>
      <c r="CD59" s="240">
        <f t="shared" si="29"/>
        <v>0</v>
      </c>
      <c r="CE59" s="240">
        <f t="shared" si="30"/>
        <v>-6.743519147011745E-2</v>
      </c>
      <c r="CF59" s="240">
        <f t="shared" si="31"/>
        <v>0</v>
      </c>
      <c r="CG59" s="240">
        <f t="shared" si="32"/>
        <v>-1.0674351914701175</v>
      </c>
      <c r="CH59" s="240">
        <f t="shared" si="33"/>
        <v>0</v>
      </c>
      <c r="CI59" s="240">
        <f t="shared" si="34"/>
        <v>-0.17610671639760089</v>
      </c>
      <c r="CJ59" s="240">
        <f t="shared" si="35"/>
        <v>0</v>
      </c>
      <c r="CK59" s="240">
        <f t="shared" si="36"/>
        <v>-1.1761067163976009</v>
      </c>
      <c r="CL59" s="240">
        <f t="shared" si="37"/>
        <v>0</v>
      </c>
      <c r="CM59" s="240">
        <f t="shared" si="38"/>
        <v>0</v>
      </c>
      <c r="CN59" s="240">
        <f t="shared" si="39"/>
        <v>0</v>
      </c>
      <c r="CO59" s="240">
        <f t="shared" si="10"/>
        <v>0</v>
      </c>
      <c r="CP59" s="240">
        <f t="shared" si="11"/>
        <v>0</v>
      </c>
      <c r="CQ59" s="240">
        <f t="shared" si="12"/>
        <v>0</v>
      </c>
      <c r="CR59" s="240">
        <f t="shared" si="13"/>
        <v>0</v>
      </c>
      <c r="CS59" s="240">
        <f t="shared" si="14"/>
        <v>0</v>
      </c>
      <c r="CT59" s="240">
        <f t="shared" si="15"/>
        <v>0</v>
      </c>
      <c r="CU59" s="240">
        <f t="shared" si="16"/>
        <v>0</v>
      </c>
      <c r="CV59" s="240">
        <f t="shared" si="17"/>
        <v>0</v>
      </c>
      <c r="CW59" s="240">
        <f t="shared" si="18"/>
        <v>0</v>
      </c>
      <c r="CX59" s="240">
        <f t="shared" si="19"/>
        <v>0</v>
      </c>
      <c r="CY59" s="240">
        <f t="shared" si="20"/>
        <v>0</v>
      </c>
      <c r="CZ59" s="240">
        <f t="shared" si="21"/>
        <v>0</v>
      </c>
      <c r="DA59" s="240">
        <f t="shared" si="22"/>
        <v>0</v>
      </c>
      <c r="DB59" s="240">
        <f t="shared" si="23"/>
        <v>0</v>
      </c>
      <c r="DC59" s="240">
        <f t="shared" si="24"/>
        <v>0</v>
      </c>
    </row>
    <row r="60" spans="3:107" x14ac:dyDescent="0.25">
      <c r="C60" s="23">
        <v>2011</v>
      </c>
      <c r="E60" s="17">
        <v>1.0000000000000009E-2</v>
      </c>
      <c r="F60" s="15"/>
      <c r="G60" s="19">
        <f t="shared" si="0"/>
        <v>1.01</v>
      </c>
      <c r="H60" s="15"/>
      <c r="I60" s="17">
        <v>9.670000000000134E-2</v>
      </c>
      <c r="J60" s="15"/>
      <c r="K60" s="19">
        <f t="shared" si="1"/>
        <v>1.0967000000000013</v>
      </c>
      <c r="L60" s="15"/>
      <c r="M60" s="17">
        <v>-8.7099999999999511E-2</v>
      </c>
      <c r="N60" s="15"/>
      <c r="O60" s="19">
        <f t="shared" si="2"/>
        <v>0.91290000000000049</v>
      </c>
      <c r="P60" s="87"/>
      <c r="Q60" s="90">
        <v>4.6399999999998887E-2</v>
      </c>
      <c r="R60" s="87"/>
      <c r="S60" s="92">
        <f t="shared" si="4"/>
        <v>1.0463999999999989</v>
      </c>
      <c r="T60" s="87"/>
      <c r="U60" s="90">
        <v>-9.9700000000000233E-2</v>
      </c>
      <c r="V60" s="87"/>
      <c r="W60" s="92">
        <f t="shared" si="9"/>
        <v>0.90029999999999977</v>
      </c>
      <c r="X60" s="87"/>
      <c r="Y60" s="154">
        <v>-0.16400000000000001</v>
      </c>
      <c r="Z60" s="87"/>
      <c r="AA60" s="92">
        <f t="shared" si="8"/>
        <v>0.83599999999999997</v>
      </c>
      <c r="AB60" s="87"/>
      <c r="AC60" s="17">
        <v>120.2</v>
      </c>
      <c r="AD60" s="18"/>
      <c r="AE60" s="161">
        <f t="shared" si="6"/>
        <v>2.297872340425533E-2</v>
      </c>
      <c r="AF60" s="18"/>
      <c r="AG60" s="19">
        <f t="shared" si="7"/>
        <v>1.0229787234042553</v>
      </c>
      <c r="AU60" s="235"/>
      <c r="AV60" s="18"/>
      <c r="AW60" s="18"/>
      <c r="AX60" s="18"/>
      <c r="AY60" s="235"/>
      <c r="AZ60" s="18"/>
      <c r="BA60" s="18"/>
      <c r="BB60" s="18"/>
      <c r="BC60" s="235"/>
      <c r="BD60" s="18"/>
      <c r="BE60" s="18"/>
      <c r="BF60" s="18"/>
      <c r="BG60" s="235">
        <v>4.6399999999998887E-2</v>
      </c>
      <c r="BH60" s="18"/>
      <c r="BI60" s="18">
        <v>1.0463999999999989</v>
      </c>
      <c r="BJ60" s="18"/>
      <c r="BK60" s="235">
        <v>-9.9700000000000233E-2</v>
      </c>
      <c r="BL60" s="18"/>
      <c r="BM60" s="18">
        <v>0.90029999999999977</v>
      </c>
      <c r="BN60" s="18"/>
      <c r="BO60" s="235">
        <v>-0.16400000000000001</v>
      </c>
      <c r="BP60" s="18"/>
      <c r="BQ60" s="18">
        <v>0.83599999999999997</v>
      </c>
      <c r="BR60" s="18"/>
      <c r="BS60" s="18">
        <v>120.2</v>
      </c>
      <c r="BT60" s="18"/>
      <c r="BU60" s="235">
        <v>2.297872340425533E-2</v>
      </c>
      <c r="BV60" s="18"/>
      <c r="BW60" s="18">
        <v>1.0229787234042553</v>
      </c>
      <c r="BY60" s="240">
        <f t="shared" si="5"/>
        <v>-2011</v>
      </c>
      <c r="BZ60" s="240">
        <f t="shared" si="25"/>
        <v>0</v>
      </c>
      <c r="CA60" s="240">
        <f t="shared" si="26"/>
        <v>-1.0000000000000009E-2</v>
      </c>
      <c r="CB60" s="240">
        <f t="shared" si="27"/>
        <v>0</v>
      </c>
      <c r="CC60" s="240">
        <f t="shared" si="28"/>
        <v>-1.01</v>
      </c>
      <c r="CD60" s="240">
        <f t="shared" si="29"/>
        <v>0</v>
      </c>
      <c r="CE60" s="240">
        <f t="shared" si="30"/>
        <v>-9.670000000000134E-2</v>
      </c>
      <c r="CF60" s="240">
        <f t="shared" si="31"/>
        <v>0</v>
      </c>
      <c r="CG60" s="240">
        <f t="shared" si="32"/>
        <v>-1.0967000000000013</v>
      </c>
      <c r="CH60" s="240">
        <f t="shared" si="33"/>
        <v>0</v>
      </c>
      <c r="CI60" s="240">
        <f t="shared" si="34"/>
        <v>8.7099999999999511E-2</v>
      </c>
      <c r="CJ60" s="240">
        <f t="shared" si="35"/>
        <v>0</v>
      </c>
      <c r="CK60" s="240">
        <f t="shared" si="36"/>
        <v>-0.91290000000000049</v>
      </c>
      <c r="CL60" s="240">
        <f t="shared" si="37"/>
        <v>0</v>
      </c>
      <c r="CM60" s="240">
        <f t="shared" si="38"/>
        <v>0</v>
      </c>
      <c r="CN60" s="240">
        <f t="shared" si="39"/>
        <v>0</v>
      </c>
      <c r="CO60" s="240">
        <f t="shared" si="10"/>
        <v>0</v>
      </c>
      <c r="CP60" s="240">
        <f t="shared" si="11"/>
        <v>0</v>
      </c>
      <c r="CQ60" s="240">
        <f t="shared" si="12"/>
        <v>0</v>
      </c>
      <c r="CR60" s="240">
        <f t="shared" si="13"/>
        <v>0</v>
      </c>
      <c r="CS60" s="240">
        <f t="shared" si="14"/>
        <v>0</v>
      </c>
      <c r="CT60" s="240">
        <f t="shared" si="15"/>
        <v>0</v>
      </c>
      <c r="CU60" s="240">
        <f t="shared" si="16"/>
        <v>0</v>
      </c>
      <c r="CV60" s="240">
        <f t="shared" si="17"/>
        <v>0</v>
      </c>
      <c r="CW60" s="240">
        <f t="shared" si="18"/>
        <v>0</v>
      </c>
      <c r="CX60" s="240">
        <f t="shared" si="19"/>
        <v>0</v>
      </c>
      <c r="CY60" s="240">
        <f t="shared" si="20"/>
        <v>0</v>
      </c>
      <c r="CZ60" s="240">
        <f t="shared" si="21"/>
        <v>0</v>
      </c>
      <c r="DA60" s="240">
        <f t="shared" si="22"/>
        <v>0</v>
      </c>
      <c r="DB60" s="240">
        <f t="shared" si="23"/>
        <v>0</v>
      </c>
      <c r="DC60" s="240">
        <f t="shared" si="24"/>
        <v>0</v>
      </c>
    </row>
    <row r="61" spans="3:107" x14ac:dyDescent="0.25">
      <c r="C61" s="23">
        <v>2012</v>
      </c>
      <c r="E61" s="17">
        <v>1.0099999999999998E-2</v>
      </c>
      <c r="F61" s="15"/>
      <c r="G61" s="19">
        <f t="shared" si="0"/>
        <v>1.0101</v>
      </c>
      <c r="H61" s="15"/>
      <c r="I61" s="17">
        <v>3.6000000000000476E-2</v>
      </c>
      <c r="J61" s="15"/>
      <c r="K61" s="19">
        <f t="shared" si="1"/>
        <v>1.0360000000000005</v>
      </c>
      <c r="L61" s="15"/>
      <c r="M61" s="17">
        <v>7.1900000000000519E-2</v>
      </c>
      <c r="N61" s="15"/>
      <c r="O61" s="19">
        <f t="shared" si="2"/>
        <v>1.0719000000000005</v>
      </c>
      <c r="P61" s="87"/>
      <c r="Q61" s="90">
        <v>0.13429999999999964</v>
      </c>
      <c r="R61" s="87"/>
      <c r="S61" s="92">
        <f t="shared" si="4"/>
        <v>1.1342999999999996</v>
      </c>
      <c r="T61" s="87"/>
      <c r="U61" s="90">
        <v>0.14720000000000133</v>
      </c>
      <c r="V61" s="87"/>
      <c r="W61" s="92">
        <f t="shared" si="9"/>
        <v>1.1472000000000013</v>
      </c>
      <c r="X61" s="87"/>
      <c r="Y61" s="154">
        <v>0.15609999999999999</v>
      </c>
      <c r="Z61" s="87"/>
      <c r="AA61" s="92">
        <f t="shared" si="8"/>
        <v>1.1560999999999999</v>
      </c>
      <c r="AB61" s="87"/>
      <c r="AC61" s="17">
        <v>121.2</v>
      </c>
      <c r="AD61" s="18"/>
      <c r="AE61" s="161">
        <f t="shared" si="6"/>
        <v>8.3194675540765317E-3</v>
      </c>
      <c r="AF61" s="18"/>
      <c r="AG61" s="19">
        <f t="shared" si="7"/>
        <v>1.0083194675540765</v>
      </c>
      <c r="AU61" s="235"/>
      <c r="AV61" s="18"/>
      <c r="AW61" s="18"/>
      <c r="AX61" s="18"/>
      <c r="AY61" s="235"/>
      <c r="AZ61" s="18"/>
      <c r="BA61" s="18"/>
      <c r="BB61" s="18"/>
      <c r="BC61" s="235"/>
      <c r="BD61" s="18"/>
      <c r="BE61" s="18"/>
      <c r="BF61" s="18"/>
      <c r="BG61" s="235">
        <v>0.13429999999999964</v>
      </c>
      <c r="BH61" s="18"/>
      <c r="BI61" s="18">
        <v>1.1342999999999996</v>
      </c>
      <c r="BJ61" s="18"/>
      <c r="BK61" s="235">
        <v>0.14720000000000133</v>
      </c>
      <c r="BL61" s="18"/>
      <c r="BM61" s="18">
        <v>1.1472000000000013</v>
      </c>
      <c r="BN61" s="18"/>
      <c r="BO61" s="235">
        <v>0.15609999999999999</v>
      </c>
      <c r="BP61" s="18"/>
      <c r="BQ61" s="18">
        <v>1.1560999999999999</v>
      </c>
      <c r="BR61" s="18"/>
      <c r="BS61" s="18">
        <v>121.2</v>
      </c>
      <c r="BT61" s="18"/>
      <c r="BU61" s="235">
        <v>8.3194675540765317E-3</v>
      </c>
      <c r="BV61" s="18"/>
      <c r="BW61" s="18">
        <v>1.0083194675540765</v>
      </c>
      <c r="BY61" s="240">
        <f t="shared" si="5"/>
        <v>-2012</v>
      </c>
      <c r="BZ61" s="240">
        <f t="shared" si="25"/>
        <v>0</v>
      </c>
      <c r="CA61" s="240">
        <f t="shared" si="26"/>
        <v>-1.0099999999999998E-2</v>
      </c>
      <c r="CB61" s="240">
        <f t="shared" si="27"/>
        <v>0</v>
      </c>
      <c r="CC61" s="240">
        <f t="shared" si="28"/>
        <v>-1.0101</v>
      </c>
      <c r="CD61" s="240">
        <f t="shared" si="29"/>
        <v>0</v>
      </c>
      <c r="CE61" s="240">
        <f t="shared" si="30"/>
        <v>-3.6000000000000476E-2</v>
      </c>
      <c r="CF61" s="240">
        <f t="shared" si="31"/>
        <v>0</v>
      </c>
      <c r="CG61" s="240">
        <f t="shared" si="32"/>
        <v>-1.0360000000000005</v>
      </c>
      <c r="CH61" s="240">
        <f t="shared" si="33"/>
        <v>0</v>
      </c>
      <c r="CI61" s="240">
        <f t="shared" si="34"/>
        <v>-7.1900000000000519E-2</v>
      </c>
      <c r="CJ61" s="240">
        <f t="shared" si="35"/>
        <v>0</v>
      </c>
      <c r="CK61" s="240">
        <f t="shared" si="36"/>
        <v>-1.0719000000000005</v>
      </c>
      <c r="CL61" s="240">
        <f t="shared" si="37"/>
        <v>0</v>
      </c>
      <c r="CM61" s="240">
        <f t="shared" si="38"/>
        <v>0</v>
      </c>
      <c r="CN61" s="240">
        <f t="shared" si="39"/>
        <v>0</v>
      </c>
      <c r="CO61" s="240">
        <f t="shared" si="10"/>
        <v>0</v>
      </c>
      <c r="CP61" s="240">
        <f t="shared" si="11"/>
        <v>0</v>
      </c>
      <c r="CQ61" s="240">
        <f t="shared" si="12"/>
        <v>0</v>
      </c>
      <c r="CR61" s="240">
        <f t="shared" si="13"/>
        <v>0</v>
      </c>
      <c r="CS61" s="240">
        <f t="shared" si="14"/>
        <v>0</v>
      </c>
      <c r="CT61" s="240">
        <f t="shared" si="15"/>
        <v>0</v>
      </c>
      <c r="CU61" s="240">
        <f t="shared" si="16"/>
        <v>0</v>
      </c>
      <c r="CV61" s="240">
        <f t="shared" si="17"/>
        <v>0</v>
      </c>
      <c r="CW61" s="240">
        <f t="shared" si="18"/>
        <v>0</v>
      </c>
      <c r="CX61" s="240">
        <f t="shared" si="19"/>
        <v>0</v>
      </c>
      <c r="CY61" s="240">
        <f t="shared" si="20"/>
        <v>0</v>
      </c>
      <c r="CZ61" s="240">
        <f t="shared" si="21"/>
        <v>0</v>
      </c>
      <c r="DA61" s="240">
        <f t="shared" si="22"/>
        <v>0</v>
      </c>
      <c r="DB61" s="240">
        <f t="shared" si="23"/>
        <v>0</v>
      </c>
      <c r="DC61" s="240">
        <f t="shared" si="24"/>
        <v>0</v>
      </c>
    </row>
    <row r="62" spans="3:107" x14ac:dyDescent="0.25">
      <c r="C62" s="23">
        <v>2013</v>
      </c>
      <c r="E62" s="17">
        <v>1.0099999999999998E-2</v>
      </c>
      <c r="F62" s="15"/>
      <c r="G62" s="19">
        <f t="shared" si="0"/>
        <v>1.0101</v>
      </c>
      <c r="H62" s="15"/>
      <c r="I62" s="17">
        <v>-1.1900000000000022E-2</v>
      </c>
      <c r="J62" s="15"/>
      <c r="K62" s="19">
        <f t="shared" si="1"/>
        <v>0.98809999999999998</v>
      </c>
      <c r="L62" s="15"/>
      <c r="M62" s="17">
        <v>0.12989999999999879</v>
      </c>
      <c r="N62" s="15"/>
      <c r="O62" s="19">
        <f t="shared" si="2"/>
        <v>1.1298999999999988</v>
      </c>
      <c r="P62" s="87"/>
      <c r="Q62" s="90">
        <v>0.4126999999999994</v>
      </c>
      <c r="R62" s="87"/>
      <c r="S62" s="92">
        <f t="shared" si="4"/>
        <v>1.4126999999999994</v>
      </c>
      <c r="T62" s="87"/>
      <c r="U62" s="90">
        <v>0.31020000000000114</v>
      </c>
      <c r="V62" s="87"/>
      <c r="W62" s="92">
        <f t="shared" si="9"/>
        <v>1.3102000000000011</v>
      </c>
      <c r="X62" s="87"/>
      <c r="Y62" s="154">
        <v>3.9300000000000002E-2</v>
      </c>
      <c r="Z62" s="87"/>
      <c r="AA62" s="92">
        <f t="shared" si="8"/>
        <v>1.0392999999999999</v>
      </c>
      <c r="AB62" s="87"/>
      <c r="AC62" s="17">
        <v>122.7</v>
      </c>
      <c r="AD62" s="18"/>
      <c r="AE62" s="161">
        <f t="shared" si="6"/>
        <v>1.2376237623762387E-2</v>
      </c>
      <c r="AF62" s="18"/>
      <c r="AG62" s="19">
        <f t="shared" si="7"/>
        <v>1.0123762376237624</v>
      </c>
      <c r="AU62" s="235"/>
      <c r="AV62" s="18"/>
      <c r="AW62" s="18"/>
      <c r="AX62" s="18"/>
      <c r="AY62" s="235"/>
      <c r="AZ62" s="18"/>
      <c r="BA62" s="18"/>
      <c r="BB62" s="18"/>
      <c r="BC62" s="235"/>
      <c r="BD62" s="18"/>
      <c r="BE62" s="18"/>
      <c r="BF62" s="18"/>
      <c r="BG62" s="235">
        <v>0.4126999999999994</v>
      </c>
      <c r="BH62" s="18"/>
      <c r="BI62" s="18">
        <v>1.4126999999999994</v>
      </c>
      <c r="BJ62" s="18"/>
      <c r="BK62" s="235">
        <v>0.31020000000000114</v>
      </c>
      <c r="BL62" s="18"/>
      <c r="BM62" s="18">
        <v>1.3102000000000011</v>
      </c>
      <c r="BN62" s="18"/>
      <c r="BO62" s="235">
        <v>3.9300000000000002E-2</v>
      </c>
      <c r="BP62" s="18"/>
      <c r="BQ62" s="18">
        <v>1.0392999999999999</v>
      </c>
      <c r="BR62" s="18"/>
      <c r="BS62" s="18">
        <v>122.7</v>
      </c>
      <c r="BT62" s="18"/>
      <c r="BU62" s="235">
        <v>1.2376237623762387E-2</v>
      </c>
      <c r="BV62" s="18"/>
      <c r="BW62" s="18">
        <v>1.0123762376237624</v>
      </c>
      <c r="BY62" s="240">
        <f t="shared" si="5"/>
        <v>-2013</v>
      </c>
      <c r="BZ62" s="240">
        <f t="shared" si="25"/>
        <v>0</v>
      </c>
      <c r="CA62" s="240">
        <f t="shared" si="26"/>
        <v>-1.0099999999999998E-2</v>
      </c>
      <c r="CB62" s="240">
        <f t="shared" si="27"/>
        <v>0</v>
      </c>
      <c r="CC62" s="240">
        <f t="shared" si="28"/>
        <v>-1.0101</v>
      </c>
      <c r="CD62" s="240">
        <f t="shared" si="29"/>
        <v>0</v>
      </c>
      <c r="CE62" s="240">
        <f t="shared" si="30"/>
        <v>1.1900000000000022E-2</v>
      </c>
      <c r="CF62" s="240">
        <f t="shared" si="31"/>
        <v>0</v>
      </c>
      <c r="CG62" s="240">
        <f t="shared" si="32"/>
        <v>-0.98809999999999998</v>
      </c>
      <c r="CH62" s="240">
        <f t="shared" si="33"/>
        <v>0</v>
      </c>
      <c r="CI62" s="240">
        <f t="shared" si="34"/>
        <v>-0.12989999999999879</v>
      </c>
      <c r="CJ62" s="240">
        <f t="shared" si="35"/>
        <v>0</v>
      </c>
      <c r="CK62" s="240">
        <f t="shared" si="36"/>
        <v>-1.1298999999999988</v>
      </c>
      <c r="CL62" s="240">
        <f t="shared" si="37"/>
        <v>0</v>
      </c>
      <c r="CM62" s="240">
        <f t="shared" si="38"/>
        <v>0</v>
      </c>
      <c r="CN62" s="240">
        <f t="shared" si="39"/>
        <v>0</v>
      </c>
      <c r="CO62" s="240">
        <f t="shared" si="10"/>
        <v>0</v>
      </c>
      <c r="CP62" s="240">
        <f t="shared" si="11"/>
        <v>0</v>
      </c>
      <c r="CQ62" s="240">
        <f t="shared" si="12"/>
        <v>0</v>
      </c>
      <c r="CR62" s="240">
        <f t="shared" si="13"/>
        <v>0</v>
      </c>
      <c r="CS62" s="240">
        <f t="shared" si="14"/>
        <v>0</v>
      </c>
      <c r="CT62" s="240">
        <f t="shared" si="15"/>
        <v>0</v>
      </c>
      <c r="CU62" s="240">
        <f t="shared" si="16"/>
        <v>0</v>
      </c>
      <c r="CV62" s="240">
        <f t="shared" si="17"/>
        <v>0</v>
      </c>
      <c r="CW62" s="240">
        <f t="shared" si="18"/>
        <v>0</v>
      </c>
      <c r="CX62" s="240">
        <f t="shared" si="19"/>
        <v>0</v>
      </c>
      <c r="CY62" s="240">
        <f t="shared" si="20"/>
        <v>0</v>
      </c>
      <c r="CZ62" s="240">
        <f t="shared" si="21"/>
        <v>0</v>
      </c>
      <c r="DA62" s="240">
        <f t="shared" si="22"/>
        <v>0</v>
      </c>
      <c r="DB62" s="240">
        <f t="shared" si="23"/>
        <v>0</v>
      </c>
      <c r="DC62" s="240">
        <f t="shared" si="24"/>
        <v>0</v>
      </c>
    </row>
    <row r="63" spans="3:107" x14ac:dyDescent="0.25">
      <c r="C63" s="23">
        <v>2014</v>
      </c>
      <c r="E63" s="17">
        <v>9.1000000000001097E-3</v>
      </c>
      <c r="F63" s="15"/>
      <c r="G63" s="19">
        <f t="shared" si="0"/>
        <v>1.0091000000000001</v>
      </c>
      <c r="H63" s="15"/>
      <c r="I63" s="17">
        <v>8.7899999999999423E-2</v>
      </c>
      <c r="J63" s="15"/>
      <c r="K63" s="19">
        <f t="shared" si="1"/>
        <v>1.0878999999999994</v>
      </c>
      <c r="L63" s="15"/>
      <c r="M63" s="17">
        <v>0.10549999999999859</v>
      </c>
      <c r="N63" s="15"/>
      <c r="O63" s="19">
        <f t="shared" si="2"/>
        <v>1.1054999999999986</v>
      </c>
      <c r="P63" s="87"/>
      <c r="Q63" s="90">
        <v>0.23930000000000007</v>
      </c>
      <c r="R63" s="87"/>
      <c r="S63" s="92">
        <f t="shared" si="4"/>
        <v>1.2393000000000001</v>
      </c>
      <c r="T63" s="87"/>
      <c r="U63" s="90">
        <v>3.6700000000000843E-2</v>
      </c>
      <c r="V63" s="87"/>
      <c r="W63" s="92">
        <f t="shared" si="9"/>
        <v>1.0367000000000008</v>
      </c>
      <c r="X63" s="87"/>
      <c r="Y63" s="154">
        <v>6.6299999999999998E-2</v>
      </c>
      <c r="Z63" s="87"/>
      <c r="AA63" s="92">
        <f t="shared" si="8"/>
        <v>1.0663</v>
      </c>
      <c r="AB63" s="87"/>
      <c r="AC63" s="17">
        <v>124.5</v>
      </c>
      <c r="AD63" s="18"/>
      <c r="AE63" s="161">
        <f t="shared" si="6"/>
        <v>1.4669926650366705E-2</v>
      </c>
      <c r="AF63" s="18"/>
      <c r="AG63" s="19">
        <f t="shared" si="7"/>
        <v>1.0146699266503667</v>
      </c>
      <c r="AU63" s="235"/>
      <c r="AV63" s="18"/>
      <c r="AW63" s="18"/>
      <c r="AX63" s="18"/>
      <c r="AY63" s="235"/>
      <c r="AZ63" s="18"/>
      <c r="BA63" s="18"/>
      <c r="BB63" s="18"/>
      <c r="BC63" s="235"/>
      <c r="BD63" s="18"/>
      <c r="BE63" s="18"/>
      <c r="BF63" s="18"/>
      <c r="BG63" s="235">
        <v>0.23930000000000007</v>
      </c>
      <c r="BH63" s="18"/>
      <c r="BI63" s="18">
        <v>1.2393000000000001</v>
      </c>
      <c r="BJ63" s="18"/>
      <c r="BK63" s="235">
        <v>3.6700000000000843E-2</v>
      </c>
      <c r="BL63" s="18"/>
      <c r="BM63" s="18">
        <v>1.0367000000000008</v>
      </c>
      <c r="BN63" s="18"/>
      <c r="BO63" s="235">
        <v>6.6299999999999998E-2</v>
      </c>
      <c r="BP63" s="18"/>
      <c r="BQ63" s="18">
        <v>1.0663</v>
      </c>
      <c r="BR63" s="18"/>
      <c r="BS63" s="18">
        <v>124.5</v>
      </c>
      <c r="BT63" s="18"/>
      <c r="BU63" s="235">
        <v>1.4669926650366705E-2</v>
      </c>
      <c r="BV63" s="18"/>
      <c r="BW63" s="18">
        <v>1.0146699266503667</v>
      </c>
      <c r="BY63" s="240">
        <f t="shared" si="5"/>
        <v>-2014</v>
      </c>
      <c r="BZ63" s="240">
        <f t="shared" si="25"/>
        <v>0</v>
      </c>
      <c r="CA63" s="240">
        <f t="shared" si="26"/>
        <v>-9.1000000000001097E-3</v>
      </c>
      <c r="CB63" s="240">
        <f t="shared" si="27"/>
        <v>0</v>
      </c>
      <c r="CC63" s="240">
        <f t="shared" si="28"/>
        <v>-1.0091000000000001</v>
      </c>
      <c r="CD63" s="240">
        <f t="shared" si="29"/>
        <v>0</v>
      </c>
      <c r="CE63" s="240">
        <f t="shared" si="30"/>
        <v>-8.7899999999999423E-2</v>
      </c>
      <c r="CF63" s="240">
        <f t="shared" si="31"/>
        <v>0</v>
      </c>
      <c r="CG63" s="240">
        <f t="shared" si="32"/>
        <v>-1.0878999999999994</v>
      </c>
      <c r="CH63" s="240">
        <f t="shared" si="33"/>
        <v>0</v>
      </c>
      <c r="CI63" s="240">
        <f t="shared" si="34"/>
        <v>-0.10549999999999859</v>
      </c>
      <c r="CJ63" s="240">
        <f t="shared" si="35"/>
        <v>0</v>
      </c>
      <c r="CK63" s="240">
        <f t="shared" si="36"/>
        <v>-1.1054999999999986</v>
      </c>
      <c r="CL63" s="240">
        <f t="shared" si="37"/>
        <v>0</v>
      </c>
      <c r="CM63" s="240">
        <f t="shared" si="38"/>
        <v>0</v>
      </c>
      <c r="CN63" s="240">
        <f t="shared" si="39"/>
        <v>0</v>
      </c>
      <c r="CO63" s="240">
        <f t="shared" si="10"/>
        <v>0</v>
      </c>
      <c r="CP63" s="240">
        <f t="shared" si="11"/>
        <v>0</v>
      </c>
      <c r="CQ63" s="240">
        <f t="shared" si="12"/>
        <v>0</v>
      </c>
      <c r="CR63" s="240">
        <f t="shared" si="13"/>
        <v>0</v>
      </c>
      <c r="CS63" s="240">
        <f t="shared" si="14"/>
        <v>0</v>
      </c>
      <c r="CT63" s="240">
        <f t="shared" si="15"/>
        <v>0</v>
      </c>
      <c r="CU63" s="240">
        <f t="shared" si="16"/>
        <v>0</v>
      </c>
      <c r="CV63" s="240">
        <f t="shared" si="17"/>
        <v>0</v>
      </c>
      <c r="CW63" s="240">
        <f t="shared" si="18"/>
        <v>0</v>
      </c>
      <c r="CX63" s="240">
        <f t="shared" si="19"/>
        <v>0</v>
      </c>
      <c r="CY63" s="240">
        <f t="shared" si="20"/>
        <v>0</v>
      </c>
      <c r="CZ63" s="240">
        <f t="shared" si="21"/>
        <v>0</v>
      </c>
      <c r="DA63" s="240">
        <f t="shared" si="22"/>
        <v>0</v>
      </c>
      <c r="DB63" s="240">
        <f t="shared" si="23"/>
        <v>0</v>
      </c>
      <c r="DC63" s="240">
        <f t="shared" si="24"/>
        <v>0</v>
      </c>
    </row>
    <row r="64" spans="3:107" x14ac:dyDescent="0.25">
      <c r="C64" s="23">
        <v>2015</v>
      </c>
      <c r="E64" s="17">
        <v>6.2999999999999723E-3</v>
      </c>
      <c r="F64" s="15"/>
      <c r="G64" s="19">
        <f t="shared" ref="G64" si="40">E64+1</f>
        <v>1.0063</v>
      </c>
      <c r="H64" s="15"/>
      <c r="I64" s="17">
        <v>3.5199999999999676E-2</v>
      </c>
      <c r="J64" s="15"/>
      <c r="K64" s="19">
        <f t="shared" ref="K64" si="41">I64+1</f>
        <v>1.0351999999999997</v>
      </c>
      <c r="L64" s="15"/>
      <c r="M64" s="17">
        <v>-8.3200000000000163E-2</v>
      </c>
      <c r="N64" s="15"/>
      <c r="O64" s="19">
        <f t="shared" si="2"/>
        <v>0.91679999999999984</v>
      </c>
      <c r="P64" s="87"/>
      <c r="Q64" s="90">
        <v>0.21589999999999954</v>
      </c>
      <c r="R64" s="87"/>
      <c r="S64" s="92">
        <f t="shared" si="4"/>
        <v>1.2158999999999995</v>
      </c>
      <c r="T64" s="87"/>
      <c r="U64" s="90">
        <v>0.18950000000000045</v>
      </c>
      <c r="V64" s="87"/>
      <c r="W64" s="92">
        <f t="shared" si="9"/>
        <v>1.1895000000000004</v>
      </c>
      <c r="X64" s="87"/>
      <c r="Y64" s="154">
        <v>2.0400000000000001E-2</v>
      </c>
      <c r="Z64" s="87"/>
      <c r="AA64" s="92">
        <f t="shared" si="8"/>
        <v>1.0204</v>
      </c>
      <c r="AB64" s="87"/>
      <c r="AC64" s="17">
        <v>126.5</v>
      </c>
      <c r="AD64" s="18"/>
      <c r="AE64" s="161">
        <f>AC64/AC63-1</f>
        <v>1.6064257028112428E-2</v>
      </c>
      <c r="AF64" s="18"/>
      <c r="AG64" s="19">
        <f t="shared" ref="AG64" si="42">AE64+1</f>
        <v>1.0160642570281124</v>
      </c>
      <c r="AU64" s="235"/>
      <c r="AV64" s="18"/>
      <c r="AW64" s="18"/>
      <c r="AX64" s="18"/>
      <c r="AY64" s="235"/>
      <c r="AZ64" s="18"/>
      <c r="BA64" s="18"/>
      <c r="BB64" s="18"/>
      <c r="BC64" s="235"/>
      <c r="BD64" s="18"/>
      <c r="BE64" s="18"/>
      <c r="BF64" s="18"/>
      <c r="BG64" s="235">
        <v>0.21589999999999954</v>
      </c>
      <c r="BH64" s="18"/>
      <c r="BI64" s="18">
        <v>1.2158999999999995</v>
      </c>
      <c r="BJ64" s="18"/>
      <c r="BK64" s="235">
        <v>0.18950000000000045</v>
      </c>
      <c r="BL64" s="18"/>
      <c r="BM64" s="18">
        <v>1.1895000000000004</v>
      </c>
      <c r="BN64" s="18"/>
      <c r="BO64" s="235">
        <v>2.0400000000000001E-2</v>
      </c>
      <c r="BP64" s="18"/>
      <c r="BQ64" s="18">
        <v>1.0204</v>
      </c>
      <c r="BR64" s="18"/>
      <c r="BS64" s="18">
        <v>126.5</v>
      </c>
      <c r="BT64" s="18"/>
      <c r="BU64" s="235">
        <v>1.6064257028112428E-2</v>
      </c>
      <c r="BV64" s="18"/>
      <c r="BW64" s="18">
        <v>1.0160642570281124</v>
      </c>
      <c r="BY64" s="240">
        <f t="shared" si="5"/>
        <v>-2015</v>
      </c>
      <c r="BZ64" s="240">
        <f t="shared" si="25"/>
        <v>0</v>
      </c>
      <c r="CA64" s="240">
        <f t="shared" si="26"/>
        <v>-6.2999999999999723E-3</v>
      </c>
      <c r="CB64" s="240">
        <f t="shared" si="27"/>
        <v>0</v>
      </c>
      <c r="CC64" s="240">
        <f t="shared" si="28"/>
        <v>-1.0063</v>
      </c>
      <c r="CD64" s="240">
        <f t="shared" si="29"/>
        <v>0</v>
      </c>
      <c r="CE64" s="240">
        <f t="shared" si="30"/>
        <v>-3.5199999999999676E-2</v>
      </c>
      <c r="CF64" s="240">
        <f t="shared" si="31"/>
        <v>0</v>
      </c>
      <c r="CG64" s="240">
        <f t="shared" si="32"/>
        <v>-1.0351999999999997</v>
      </c>
      <c r="CH64" s="240">
        <f t="shared" si="33"/>
        <v>0</v>
      </c>
      <c r="CI64" s="240">
        <f t="shared" si="34"/>
        <v>8.3200000000000163E-2</v>
      </c>
      <c r="CJ64" s="240">
        <f t="shared" si="35"/>
        <v>0</v>
      </c>
      <c r="CK64" s="240">
        <f t="shared" si="36"/>
        <v>-0.91679999999999984</v>
      </c>
      <c r="CL64" s="240">
        <f t="shared" si="37"/>
        <v>0</v>
      </c>
      <c r="CM64" s="240">
        <f t="shared" si="38"/>
        <v>0</v>
      </c>
      <c r="CN64" s="240">
        <f t="shared" si="39"/>
        <v>0</v>
      </c>
      <c r="CO64" s="240">
        <f t="shared" si="10"/>
        <v>0</v>
      </c>
      <c r="CP64" s="240">
        <f t="shared" si="11"/>
        <v>0</v>
      </c>
      <c r="CQ64" s="240">
        <f t="shared" si="12"/>
        <v>0</v>
      </c>
      <c r="CR64" s="240">
        <f t="shared" si="13"/>
        <v>0</v>
      </c>
      <c r="CS64" s="240">
        <f t="shared" si="14"/>
        <v>0</v>
      </c>
      <c r="CT64" s="240">
        <f t="shared" si="15"/>
        <v>0</v>
      </c>
      <c r="CU64" s="240">
        <f t="shared" si="16"/>
        <v>0</v>
      </c>
      <c r="CV64" s="240">
        <f t="shared" si="17"/>
        <v>0</v>
      </c>
      <c r="CW64" s="240">
        <f t="shared" si="18"/>
        <v>0</v>
      </c>
      <c r="CX64" s="240">
        <f t="shared" si="19"/>
        <v>0</v>
      </c>
      <c r="CY64" s="240">
        <f t="shared" si="20"/>
        <v>0</v>
      </c>
      <c r="CZ64" s="240">
        <f t="shared" si="21"/>
        <v>0</v>
      </c>
      <c r="DA64" s="240">
        <f t="shared" si="22"/>
        <v>0</v>
      </c>
      <c r="DB64" s="240">
        <f t="shared" si="23"/>
        <v>0</v>
      </c>
      <c r="DC64" s="240">
        <f t="shared" si="24"/>
        <v>0</v>
      </c>
    </row>
    <row r="65" spans="3:107" x14ac:dyDescent="0.25">
      <c r="C65" s="23">
        <v>2016</v>
      </c>
      <c r="E65" s="17">
        <v>5.1000000000001001E-3</v>
      </c>
      <c r="F65" s="15"/>
      <c r="G65" s="19">
        <f t="shared" si="0"/>
        <v>1.0051000000000001</v>
      </c>
      <c r="H65" s="15"/>
      <c r="I65" s="17">
        <v>1.6600000000000399E-2</v>
      </c>
      <c r="J65" s="15"/>
      <c r="K65" s="19">
        <f t="shared" si="1"/>
        <v>1.0166000000000004</v>
      </c>
      <c r="L65" s="15"/>
      <c r="M65" s="17">
        <v>0.21079999999999999</v>
      </c>
      <c r="N65" s="15"/>
      <c r="O65" s="19">
        <f>M65+1</f>
        <v>1.2107999999999999</v>
      </c>
      <c r="P65" s="87"/>
      <c r="Q65" s="90">
        <v>8.0899999999998862E-2</v>
      </c>
      <c r="R65" s="87"/>
      <c r="S65" s="92">
        <f t="shared" si="4"/>
        <v>1.0808999999999989</v>
      </c>
      <c r="T65" s="87"/>
      <c r="U65" s="90">
        <v>-2.4899999999999478E-2</v>
      </c>
      <c r="V65" s="87"/>
      <c r="W65" s="92">
        <f t="shared" si="9"/>
        <v>0.97510000000000052</v>
      </c>
      <c r="X65" s="87"/>
      <c r="Y65" s="154">
        <v>7.3400000000000007E-2</v>
      </c>
      <c r="Z65" s="87"/>
      <c r="AA65" s="92">
        <f t="shared" si="8"/>
        <v>1.0733999999999999</v>
      </c>
      <c r="AB65" s="87"/>
      <c r="AC65" s="17">
        <v>128.4</v>
      </c>
      <c r="AD65" s="18"/>
      <c r="AE65" s="161">
        <f>AC65/AC64-1</f>
        <v>1.5019762845849938E-2</v>
      </c>
      <c r="AF65" s="18"/>
      <c r="AG65" s="19">
        <f t="shared" si="7"/>
        <v>1.0150197628458499</v>
      </c>
      <c r="AU65" s="235"/>
      <c r="AV65" s="18"/>
      <c r="AW65" s="18"/>
      <c r="AX65" s="18"/>
      <c r="AY65" s="235"/>
      <c r="AZ65" s="18"/>
      <c r="BA65" s="18"/>
      <c r="BB65" s="18"/>
      <c r="BC65" s="235"/>
      <c r="BD65" s="18"/>
      <c r="BE65" s="18"/>
      <c r="BF65" s="18"/>
      <c r="BG65" s="235">
        <v>8.0899999999998862E-2</v>
      </c>
      <c r="BH65" s="18"/>
      <c r="BI65" s="18">
        <v>1.0808999999999989</v>
      </c>
      <c r="BJ65" s="18"/>
      <c r="BK65" s="235">
        <v>-2.4899999999999478E-2</v>
      </c>
      <c r="BL65" s="18"/>
      <c r="BM65" s="18">
        <v>0.97510000000000052</v>
      </c>
      <c r="BN65" s="18"/>
      <c r="BO65" s="235">
        <v>7.3400000000000007E-2</v>
      </c>
      <c r="BP65" s="18"/>
      <c r="BQ65" s="18">
        <v>1.0733999999999999</v>
      </c>
      <c r="BR65" s="18"/>
      <c r="BS65" s="18">
        <v>128.4</v>
      </c>
      <c r="BT65" s="18"/>
      <c r="BU65" s="235">
        <v>1.5019762845849938E-2</v>
      </c>
      <c r="BV65" s="18"/>
      <c r="BW65" s="18">
        <v>1.0150197628458499</v>
      </c>
      <c r="BY65" s="240">
        <f t="shared" si="5"/>
        <v>-2016</v>
      </c>
      <c r="BZ65" s="240">
        <f t="shared" si="25"/>
        <v>0</v>
      </c>
      <c r="CA65" s="240">
        <f t="shared" si="26"/>
        <v>-5.1000000000001001E-3</v>
      </c>
      <c r="CB65" s="240">
        <f t="shared" si="27"/>
        <v>0</v>
      </c>
      <c r="CC65" s="240">
        <f t="shared" si="28"/>
        <v>-1.0051000000000001</v>
      </c>
      <c r="CD65" s="240">
        <f t="shared" si="29"/>
        <v>0</v>
      </c>
      <c r="CE65" s="240">
        <f t="shared" si="30"/>
        <v>-1.6600000000000399E-2</v>
      </c>
      <c r="CF65" s="240">
        <f t="shared" si="31"/>
        <v>0</v>
      </c>
      <c r="CG65" s="240">
        <f t="shared" si="32"/>
        <v>-1.0166000000000004</v>
      </c>
      <c r="CH65" s="240">
        <f t="shared" si="33"/>
        <v>0</v>
      </c>
      <c r="CI65" s="240">
        <f t="shared" si="34"/>
        <v>-0.21079999999999999</v>
      </c>
      <c r="CJ65" s="240">
        <f t="shared" si="35"/>
        <v>0</v>
      </c>
      <c r="CK65" s="240">
        <f t="shared" si="36"/>
        <v>-1.2107999999999999</v>
      </c>
      <c r="CL65" s="240">
        <f t="shared" si="37"/>
        <v>0</v>
      </c>
      <c r="CM65" s="240">
        <f t="shared" si="38"/>
        <v>0</v>
      </c>
      <c r="CN65" s="240">
        <f t="shared" si="39"/>
        <v>0</v>
      </c>
      <c r="CO65" s="240">
        <f t="shared" si="10"/>
        <v>0</v>
      </c>
      <c r="CP65" s="240">
        <f t="shared" si="11"/>
        <v>0</v>
      </c>
      <c r="CQ65" s="240">
        <f t="shared" si="12"/>
        <v>0</v>
      </c>
      <c r="CR65" s="240">
        <f t="shared" si="13"/>
        <v>0</v>
      </c>
      <c r="CS65" s="240">
        <f t="shared" si="14"/>
        <v>0</v>
      </c>
      <c r="CT65" s="240">
        <f t="shared" si="15"/>
        <v>0</v>
      </c>
      <c r="CU65" s="240">
        <f t="shared" si="16"/>
        <v>0</v>
      </c>
      <c r="CV65" s="240">
        <f t="shared" si="17"/>
        <v>0</v>
      </c>
      <c r="CW65" s="240">
        <f t="shared" si="18"/>
        <v>0</v>
      </c>
      <c r="CX65" s="240">
        <f t="shared" si="19"/>
        <v>0</v>
      </c>
      <c r="CY65" s="240">
        <f t="shared" si="20"/>
        <v>0</v>
      </c>
      <c r="CZ65" s="240">
        <f t="shared" si="21"/>
        <v>0</v>
      </c>
      <c r="DA65" s="240">
        <f t="shared" si="22"/>
        <v>0</v>
      </c>
      <c r="DB65" s="240">
        <f t="shared" si="23"/>
        <v>0</v>
      </c>
      <c r="DC65" s="240">
        <f t="shared" si="24"/>
        <v>0</v>
      </c>
    </row>
    <row r="66" spans="3:107" s="100" customFormat="1" x14ac:dyDescent="0.25">
      <c r="C66" s="99">
        <v>2017</v>
      </c>
      <c r="E66" s="90">
        <v>5.4999999999999997E-3</v>
      </c>
      <c r="F66" s="87"/>
      <c r="G66" s="92">
        <f>E66+1</f>
        <v>1.0055000000000001</v>
      </c>
      <c r="H66" s="87"/>
      <c r="I66" s="90">
        <v>2.52E-2</v>
      </c>
      <c r="J66" s="87"/>
      <c r="K66" s="92">
        <f>I66+1</f>
        <v>1.0251999999999999</v>
      </c>
      <c r="L66" s="87"/>
      <c r="M66" s="90">
        <v>9.0999999999999998E-2</v>
      </c>
      <c r="N66" s="87"/>
      <c r="O66" s="92">
        <f>M66+1</f>
        <v>1.091</v>
      </c>
      <c r="P66" s="87"/>
      <c r="Q66" s="90">
        <v>0.13830000000000076</v>
      </c>
      <c r="R66" s="87"/>
      <c r="S66" s="92">
        <f>Q66+1</f>
        <v>1.1383000000000008</v>
      </c>
      <c r="T66" s="87"/>
      <c r="U66" s="90">
        <v>0.16819999999999902</v>
      </c>
      <c r="V66" s="87"/>
      <c r="W66" s="92">
        <f>U66+1</f>
        <v>1.168199999999999</v>
      </c>
      <c r="X66" s="87"/>
      <c r="Y66" s="154">
        <v>0.28260000000000002</v>
      </c>
      <c r="Z66" s="87"/>
      <c r="AA66" s="92">
        <f t="shared" si="8"/>
        <v>1.2826</v>
      </c>
      <c r="AB66" s="87"/>
      <c r="AC66" s="90">
        <v>130.80000000000001</v>
      </c>
      <c r="AD66" s="87"/>
      <c r="AE66" s="161">
        <f>AC66/AC65-1</f>
        <v>1.8691588785046731E-2</v>
      </c>
      <c r="AF66" s="87"/>
      <c r="AG66" s="92">
        <f>AE66+1</f>
        <v>1.0186915887850467</v>
      </c>
      <c r="AH66" s="110"/>
      <c r="AI66" s="16"/>
      <c r="AJ66" s="16"/>
      <c r="AK66" s="16"/>
      <c r="AL66" s="16"/>
      <c r="AN66" s="7"/>
      <c r="AO66" s="7"/>
      <c r="AP66" s="7"/>
      <c r="AU66" s="236"/>
      <c r="AV66" s="110"/>
      <c r="AW66" s="110"/>
      <c r="AX66" s="110"/>
      <c r="AY66" s="236"/>
      <c r="AZ66" s="110"/>
      <c r="BA66" s="110"/>
      <c r="BB66" s="110"/>
      <c r="BC66" s="236"/>
      <c r="BD66" s="110"/>
      <c r="BE66" s="110"/>
      <c r="BF66" s="110"/>
      <c r="BG66" s="236">
        <v>0.13830000000000076</v>
      </c>
      <c r="BH66" s="110"/>
      <c r="BI66" s="110">
        <v>1.1383000000000008</v>
      </c>
      <c r="BJ66" s="110"/>
      <c r="BK66" s="236">
        <v>0.16819999999999902</v>
      </c>
      <c r="BL66" s="110"/>
      <c r="BM66" s="110">
        <v>1.168199999999999</v>
      </c>
      <c r="BN66" s="110"/>
      <c r="BO66" s="236">
        <v>0.28260000000000002</v>
      </c>
      <c r="BP66" s="110"/>
      <c r="BQ66" s="110">
        <v>1.2826</v>
      </c>
      <c r="BR66" s="110"/>
      <c r="BS66" s="110">
        <v>130.80000000000001</v>
      </c>
      <c r="BT66" s="110"/>
      <c r="BU66" s="236">
        <v>1.8691588785046731E-2</v>
      </c>
      <c r="BV66" s="110"/>
      <c r="BW66" s="110">
        <v>1.0186915887850467</v>
      </c>
      <c r="BY66" s="240">
        <f t="shared" si="5"/>
        <v>-2017</v>
      </c>
      <c r="BZ66" s="240">
        <f t="shared" si="25"/>
        <v>0</v>
      </c>
      <c r="CA66" s="240">
        <f t="shared" si="26"/>
        <v>-5.4999999999999997E-3</v>
      </c>
      <c r="CB66" s="240">
        <f t="shared" si="27"/>
        <v>0</v>
      </c>
      <c r="CC66" s="240">
        <f t="shared" si="28"/>
        <v>-1.0055000000000001</v>
      </c>
      <c r="CD66" s="240">
        <f t="shared" si="29"/>
        <v>0</v>
      </c>
      <c r="CE66" s="240">
        <f t="shared" si="30"/>
        <v>-2.52E-2</v>
      </c>
      <c r="CF66" s="240">
        <f t="shared" si="31"/>
        <v>0</v>
      </c>
      <c r="CG66" s="240">
        <f t="shared" si="32"/>
        <v>-1.0251999999999999</v>
      </c>
      <c r="CH66" s="240">
        <f t="shared" si="33"/>
        <v>0</v>
      </c>
      <c r="CI66" s="240">
        <f t="shared" si="34"/>
        <v>-9.0999999999999998E-2</v>
      </c>
      <c r="CJ66" s="240">
        <f t="shared" si="35"/>
        <v>0</v>
      </c>
      <c r="CK66" s="240">
        <f t="shared" si="36"/>
        <v>-1.091</v>
      </c>
      <c r="CL66" s="240">
        <f t="shared" si="37"/>
        <v>0</v>
      </c>
      <c r="CM66" s="240">
        <f t="shared" si="38"/>
        <v>0</v>
      </c>
      <c r="CN66" s="240">
        <f t="shared" si="39"/>
        <v>0</v>
      </c>
      <c r="CO66" s="240">
        <f t="shared" si="10"/>
        <v>0</v>
      </c>
      <c r="CP66" s="240">
        <f t="shared" si="11"/>
        <v>0</v>
      </c>
      <c r="CQ66" s="240">
        <f t="shared" si="12"/>
        <v>0</v>
      </c>
      <c r="CR66" s="240">
        <f t="shared" si="13"/>
        <v>0</v>
      </c>
      <c r="CS66" s="240">
        <f t="shared" si="14"/>
        <v>0</v>
      </c>
      <c r="CT66" s="240">
        <f t="shared" si="15"/>
        <v>0</v>
      </c>
      <c r="CU66" s="240">
        <f t="shared" si="16"/>
        <v>0</v>
      </c>
      <c r="CV66" s="240">
        <f t="shared" si="17"/>
        <v>0</v>
      </c>
      <c r="CW66" s="240">
        <f t="shared" si="18"/>
        <v>0</v>
      </c>
      <c r="CX66" s="240">
        <f t="shared" si="19"/>
        <v>0</v>
      </c>
      <c r="CY66" s="240">
        <f t="shared" si="20"/>
        <v>0</v>
      </c>
      <c r="CZ66" s="240">
        <f t="shared" si="21"/>
        <v>0</v>
      </c>
      <c r="DA66" s="240">
        <f t="shared" si="22"/>
        <v>0</v>
      </c>
      <c r="DB66" s="240">
        <f t="shared" si="23"/>
        <v>0</v>
      </c>
      <c r="DC66" s="240">
        <f t="shared" si="24"/>
        <v>0</v>
      </c>
    </row>
    <row r="67" spans="3:107" s="100" customFormat="1" x14ac:dyDescent="0.25">
      <c r="C67" s="99">
        <v>2018</v>
      </c>
      <c r="E67" s="115">
        <v>1.38E-2</v>
      </c>
      <c r="F67" s="87"/>
      <c r="G67" s="92">
        <f>E67+1</f>
        <v>1.0138</v>
      </c>
      <c r="H67" s="87"/>
      <c r="I67" s="115">
        <v>1.41E-2</v>
      </c>
      <c r="J67" s="87"/>
      <c r="K67" s="92">
        <f t="shared" ref="K67:K69" si="43">I67+1</f>
        <v>1.0141</v>
      </c>
      <c r="L67" s="87"/>
      <c r="M67" s="115">
        <v>-8.8900000000000007E-2</v>
      </c>
      <c r="N67" s="87"/>
      <c r="O67" s="92">
        <f>M67+1</f>
        <v>0.91110000000000002</v>
      </c>
      <c r="P67" s="87"/>
      <c r="Q67" s="115">
        <v>4.2299999999999997E-2</v>
      </c>
      <c r="R67" s="87"/>
      <c r="S67" s="92">
        <f t="shared" ref="S67:S69" si="44">Q67+1</f>
        <v>1.0423</v>
      </c>
      <c r="T67" s="87"/>
      <c r="U67" s="115">
        <v>-6.0299999999999999E-2</v>
      </c>
      <c r="V67" s="87"/>
      <c r="W67" s="92">
        <f t="shared" ref="W67:W69" si="45">U67+1</f>
        <v>0.93969999999999998</v>
      </c>
      <c r="X67" s="87"/>
      <c r="Y67" s="154">
        <v>-6.8699999999999997E-2</v>
      </c>
      <c r="Z67" s="87"/>
      <c r="AA67" s="92">
        <f t="shared" si="8"/>
        <v>0.93130000000000002</v>
      </c>
      <c r="AB67" s="87"/>
      <c r="AC67" s="90">
        <v>133.4</v>
      </c>
      <c r="AD67" s="110"/>
      <c r="AE67" s="161">
        <f>AC67/AC66-1</f>
        <v>1.9877675840978437E-2</v>
      </c>
      <c r="AF67" s="110"/>
      <c r="AG67" s="92">
        <f>AE67+1</f>
        <v>1.0198776758409784</v>
      </c>
      <c r="AN67" s="7"/>
      <c r="AO67" s="7"/>
      <c r="AP67" s="7"/>
      <c r="AU67" s="236"/>
      <c r="AV67" s="110"/>
      <c r="AW67" s="110"/>
      <c r="AX67" s="110"/>
      <c r="AY67" s="236"/>
      <c r="AZ67" s="110"/>
      <c r="BA67" s="110"/>
      <c r="BB67" s="110"/>
      <c r="BC67" s="236"/>
      <c r="BD67" s="110"/>
      <c r="BE67" s="110"/>
      <c r="BF67" s="110"/>
      <c r="BG67" s="236">
        <v>4.2299999999999997E-2</v>
      </c>
      <c r="BH67" s="110"/>
      <c r="BI67" s="110">
        <v>1.0423</v>
      </c>
      <c r="BJ67" s="110"/>
      <c r="BK67" s="236">
        <v>-6.0299999999999999E-2</v>
      </c>
      <c r="BL67" s="110"/>
      <c r="BM67" s="110">
        <v>0.93969999999999998</v>
      </c>
      <c r="BN67" s="110"/>
      <c r="BO67" s="236">
        <v>-6.8699999999999997E-2</v>
      </c>
      <c r="BP67" s="110"/>
      <c r="BQ67" s="110">
        <v>0.93130000000000002</v>
      </c>
      <c r="BR67" s="110"/>
      <c r="BS67" s="110">
        <v>133.4</v>
      </c>
      <c r="BT67" s="110"/>
      <c r="BU67" s="236">
        <v>1.9877675840978437E-2</v>
      </c>
      <c r="BV67" s="110"/>
      <c r="BW67" s="110">
        <v>1.0198776758409784</v>
      </c>
      <c r="BY67" s="240">
        <f t="shared" si="5"/>
        <v>-2018</v>
      </c>
      <c r="BZ67" s="240">
        <f t="shared" si="25"/>
        <v>0</v>
      </c>
      <c r="CA67" s="240">
        <f t="shared" si="26"/>
        <v>-1.38E-2</v>
      </c>
      <c r="CB67" s="240">
        <f t="shared" si="27"/>
        <v>0</v>
      </c>
      <c r="CC67" s="240">
        <f t="shared" si="28"/>
        <v>-1.0138</v>
      </c>
      <c r="CD67" s="240">
        <f t="shared" si="29"/>
        <v>0</v>
      </c>
      <c r="CE67" s="240">
        <f t="shared" si="30"/>
        <v>-1.41E-2</v>
      </c>
      <c r="CF67" s="240">
        <f t="shared" si="31"/>
        <v>0</v>
      </c>
      <c r="CG67" s="240">
        <f t="shared" si="32"/>
        <v>-1.0141</v>
      </c>
      <c r="CH67" s="240">
        <f t="shared" si="33"/>
        <v>0</v>
      </c>
      <c r="CI67" s="240">
        <f t="shared" si="34"/>
        <v>8.8900000000000007E-2</v>
      </c>
      <c r="CJ67" s="240">
        <f t="shared" si="35"/>
        <v>0</v>
      </c>
      <c r="CK67" s="240">
        <f t="shared" si="36"/>
        <v>-0.91110000000000002</v>
      </c>
      <c r="CL67" s="240">
        <f t="shared" si="37"/>
        <v>0</v>
      </c>
      <c r="CM67" s="240">
        <f t="shared" si="38"/>
        <v>0</v>
      </c>
      <c r="CN67" s="240">
        <f t="shared" si="39"/>
        <v>0</v>
      </c>
      <c r="CO67" s="240">
        <f t="shared" si="10"/>
        <v>0</v>
      </c>
      <c r="CP67" s="240">
        <f t="shared" si="11"/>
        <v>0</v>
      </c>
      <c r="CQ67" s="240">
        <f t="shared" si="12"/>
        <v>0</v>
      </c>
      <c r="CR67" s="240">
        <f t="shared" si="13"/>
        <v>0</v>
      </c>
      <c r="CS67" s="240">
        <f t="shared" si="14"/>
        <v>0</v>
      </c>
      <c r="CT67" s="240">
        <f t="shared" si="15"/>
        <v>0</v>
      </c>
      <c r="CU67" s="240">
        <f t="shared" si="16"/>
        <v>0</v>
      </c>
      <c r="CV67" s="240">
        <f t="shared" si="17"/>
        <v>0</v>
      </c>
      <c r="CW67" s="240">
        <f t="shared" si="18"/>
        <v>0</v>
      </c>
      <c r="CX67" s="240">
        <f t="shared" si="19"/>
        <v>0</v>
      </c>
      <c r="CY67" s="240">
        <f t="shared" si="20"/>
        <v>0</v>
      </c>
      <c r="CZ67" s="240">
        <f t="shared" si="21"/>
        <v>0</v>
      </c>
      <c r="DA67" s="240">
        <f t="shared" si="22"/>
        <v>0</v>
      </c>
      <c r="DB67" s="240">
        <f t="shared" si="23"/>
        <v>0</v>
      </c>
      <c r="DC67" s="240">
        <f t="shared" si="24"/>
        <v>0</v>
      </c>
    </row>
    <row r="68" spans="3:107" s="100" customFormat="1" x14ac:dyDescent="0.25">
      <c r="C68" s="99">
        <v>2019</v>
      </c>
      <c r="E68" s="135">
        <v>1.61E-2</v>
      </c>
      <c r="F68" s="87"/>
      <c r="G68" s="92">
        <f>E68+1</f>
        <v>1.0161</v>
      </c>
      <c r="H68" s="87"/>
      <c r="I68" s="135">
        <v>6.8699999999999997E-2</v>
      </c>
      <c r="J68" s="87"/>
      <c r="K68" s="92">
        <f t="shared" si="43"/>
        <v>1.0687</v>
      </c>
      <c r="L68" s="87"/>
      <c r="M68" s="135">
        <v>0.2288</v>
      </c>
      <c r="N68" s="87"/>
      <c r="O68" s="92">
        <f t="shared" ref="O68:O69" si="46">M68+1</f>
        <v>1.2288000000000001</v>
      </c>
      <c r="P68" s="87"/>
      <c r="Q68" s="135">
        <v>0.24840000000000001</v>
      </c>
      <c r="R68" s="87"/>
      <c r="S68" s="92">
        <f t="shared" si="44"/>
        <v>1.2484</v>
      </c>
      <c r="T68" s="87"/>
      <c r="U68" s="135">
        <v>0.1585</v>
      </c>
      <c r="V68" s="87"/>
      <c r="W68" s="92">
        <f t="shared" si="45"/>
        <v>1.1585000000000001</v>
      </c>
      <c r="X68" s="87"/>
      <c r="Y68" s="154">
        <v>0.12429999999999999</v>
      </c>
      <c r="Z68" s="87"/>
      <c r="AA68" s="92">
        <f t="shared" si="8"/>
        <v>1.1243000000000001</v>
      </c>
      <c r="AB68" s="87"/>
      <c r="AC68" s="90">
        <v>136.4</v>
      </c>
      <c r="AD68" s="110"/>
      <c r="AE68" s="161">
        <f t="shared" ref="AE68:AE70" si="47">AC68/AC67-1</f>
        <v>2.2488755622188883E-2</v>
      </c>
      <c r="AF68" s="110"/>
      <c r="AG68" s="92">
        <f>AE68+1</f>
        <v>1.0224887556221889</v>
      </c>
      <c r="AN68" s="7"/>
      <c r="AO68" s="7"/>
      <c r="AP68" s="7"/>
      <c r="AU68" s="236"/>
      <c r="AV68" s="110"/>
      <c r="AW68" s="110"/>
      <c r="AX68" s="110"/>
      <c r="AY68" s="236"/>
      <c r="AZ68" s="110"/>
      <c r="BA68" s="110"/>
      <c r="BB68" s="110"/>
      <c r="BC68" s="236"/>
      <c r="BD68" s="110"/>
      <c r="BE68" s="110"/>
      <c r="BF68" s="110"/>
      <c r="BG68" s="236">
        <v>0.24840000000000001</v>
      </c>
      <c r="BH68" s="110"/>
      <c r="BI68" s="110">
        <v>1.2484</v>
      </c>
      <c r="BJ68" s="110"/>
      <c r="BK68" s="236">
        <v>0.1585</v>
      </c>
      <c r="BL68" s="110"/>
      <c r="BM68" s="110">
        <v>1.1585000000000001</v>
      </c>
      <c r="BN68" s="110"/>
      <c r="BO68" s="236">
        <v>0.12429999999999999</v>
      </c>
      <c r="BP68" s="110"/>
      <c r="BQ68" s="110">
        <v>1.1243000000000001</v>
      </c>
      <c r="BR68" s="110"/>
      <c r="BS68" s="110">
        <v>136.4</v>
      </c>
      <c r="BT68" s="110"/>
      <c r="BU68" s="236">
        <v>2.2488755622188883E-2</v>
      </c>
      <c r="BV68" s="110"/>
      <c r="BW68" s="110">
        <v>1.0224887556221889</v>
      </c>
      <c r="BY68" s="240">
        <f t="shared" si="5"/>
        <v>-2019</v>
      </c>
      <c r="BZ68" s="240">
        <f t="shared" si="25"/>
        <v>0</v>
      </c>
      <c r="CA68" s="240">
        <f t="shared" si="26"/>
        <v>-1.61E-2</v>
      </c>
      <c r="CB68" s="240">
        <f t="shared" si="27"/>
        <v>0</v>
      </c>
      <c r="CC68" s="240">
        <f t="shared" si="28"/>
        <v>-1.0161</v>
      </c>
      <c r="CD68" s="240">
        <f t="shared" si="29"/>
        <v>0</v>
      </c>
      <c r="CE68" s="240">
        <f t="shared" si="30"/>
        <v>-6.8699999999999997E-2</v>
      </c>
      <c r="CF68" s="240">
        <f t="shared" si="31"/>
        <v>0</v>
      </c>
      <c r="CG68" s="240">
        <f t="shared" si="32"/>
        <v>-1.0687</v>
      </c>
      <c r="CH68" s="240">
        <f t="shared" si="33"/>
        <v>0</v>
      </c>
      <c r="CI68" s="240">
        <f t="shared" si="34"/>
        <v>-0.2288</v>
      </c>
      <c r="CJ68" s="240">
        <f t="shared" si="35"/>
        <v>0</v>
      </c>
      <c r="CK68" s="240">
        <f t="shared" si="36"/>
        <v>-1.2288000000000001</v>
      </c>
      <c r="CL68" s="240">
        <f t="shared" si="37"/>
        <v>0</v>
      </c>
      <c r="CM68" s="240">
        <f t="shared" si="38"/>
        <v>0</v>
      </c>
      <c r="CN68" s="240">
        <f t="shared" si="39"/>
        <v>0</v>
      </c>
      <c r="CO68" s="240">
        <f t="shared" si="10"/>
        <v>0</v>
      </c>
      <c r="CP68" s="240">
        <f t="shared" si="11"/>
        <v>0</v>
      </c>
      <c r="CQ68" s="240">
        <f t="shared" si="12"/>
        <v>0</v>
      </c>
      <c r="CR68" s="240">
        <f t="shared" si="13"/>
        <v>0</v>
      </c>
      <c r="CS68" s="240">
        <f t="shared" si="14"/>
        <v>0</v>
      </c>
      <c r="CT68" s="240">
        <f t="shared" si="15"/>
        <v>0</v>
      </c>
      <c r="CU68" s="240">
        <f t="shared" si="16"/>
        <v>0</v>
      </c>
      <c r="CV68" s="240">
        <f t="shared" si="17"/>
        <v>0</v>
      </c>
      <c r="CW68" s="240">
        <f t="shared" si="18"/>
        <v>0</v>
      </c>
      <c r="CX68" s="240">
        <f t="shared" si="19"/>
        <v>0</v>
      </c>
      <c r="CY68" s="240">
        <f t="shared" si="20"/>
        <v>0</v>
      </c>
      <c r="CZ68" s="240">
        <f t="shared" si="21"/>
        <v>0</v>
      </c>
      <c r="DA68" s="240">
        <f t="shared" si="22"/>
        <v>0</v>
      </c>
      <c r="DB68" s="240">
        <f t="shared" si="23"/>
        <v>0</v>
      </c>
      <c r="DC68" s="240">
        <f t="shared" si="24"/>
        <v>0</v>
      </c>
    </row>
    <row r="69" spans="3:107" s="100" customFormat="1" x14ac:dyDescent="0.25">
      <c r="C69" s="99">
        <v>2020</v>
      </c>
      <c r="E69" s="135">
        <v>8.6E-3</v>
      </c>
      <c r="F69" s="87"/>
      <c r="G69" s="92">
        <f>E69+1</f>
        <v>1.0085999999999999</v>
      </c>
      <c r="H69" s="87"/>
      <c r="I69" s="135">
        <v>8.6800000000000002E-2</v>
      </c>
      <c r="J69" s="87"/>
      <c r="K69" s="92">
        <f t="shared" si="43"/>
        <v>1.0868</v>
      </c>
      <c r="L69" s="87"/>
      <c r="M69" s="135">
        <v>5.6000000000000001E-2</v>
      </c>
      <c r="N69" s="87"/>
      <c r="O69" s="92">
        <f t="shared" si="46"/>
        <v>1.056</v>
      </c>
      <c r="P69" s="87"/>
      <c r="Q69" s="135">
        <v>0.16320000000000001</v>
      </c>
      <c r="R69" s="87"/>
      <c r="S69" s="92">
        <f t="shared" si="44"/>
        <v>1.1632</v>
      </c>
      <c r="T69" s="87"/>
      <c r="U69" s="154">
        <v>5.9200000000000003E-2</v>
      </c>
      <c r="V69" s="87"/>
      <c r="W69" s="92">
        <f t="shared" si="45"/>
        <v>1.0591999999999999</v>
      </c>
      <c r="X69" s="87"/>
      <c r="Y69" s="154">
        <v>0.1623</v>
      </c>
      <c r="Z69" s="87"/>
      <c r="AA69" s="92">
        <f t="shared" si="8"/>
        <v>1.1623000000000001</v>
      </c>
      <c r="AB69" s="87"/>
      <c r="AC69" s="90">
        <v>137.4</v>
      </c>
      <c r="AD69" s="87"/>
      <c r="AE69" s="161">
        <f t="shared" si="47"/>
        <v>7.3313782991202281E-3</v>
      </c>
      <c r="AF69" s="110"/>
      <c r="AG69" s="92">
        <f>AE69+1</f>
        <v>1.0073313782991202</v>
      </c>
      <c r="AH69" s="110"/>
      <c r="AI69" s="161"/>
      <c r="AJ69" s="110"/>
      <c r="AK69" s="87"/>
      <c r="AN69" s="7"/>
      <c r="AO69" s="7"/>
      <c r="AP69" s="7"/>
      <c r="AU69" s="236"/>
      <c r="AV69" s="110"/>
      <c r="AW69" s="110"/>
      <c r="AX69" s="110"/>
      <c r="AY69" s="236"/>
      <c r="AZ69" s="110"/>
      <c r="BA69" s="110"/>
      <c r="BB69" s="110"/>
      <c r="BC69" s="236"/>
      <c r="BD69" s="110"/>
      <c r="BE69" s="110"/>
      <c r="BF69" s="110"/>
      <c r="BG69" s="236">
        <v>0.16320000000000001</v>
      </c>
      <c r="BH69" s="110"/>
      <c r="BI69" s="110">
        <v>1.1632</v>
      </c>
      <c r="BJ69" s="110"/>
      <c r="BK69" s="236">
        <v>5.9200000000000003E-2</v>
      </c>
      <c r="BL69" s="110"/>
      <c r="BM69" s="110">
        <v>1.0591999999999999</v>
      </c>
      <c r="BN69" s="110"/>
      <c r="BO69" s="236">
        <v>0.1623</v>
      </c>
      <c r="BP69" s="110"/>
      <c r="BQ69" s="110">
        <v>1.1623000000000001</v>
      </c>
      <c r="BR69" s="110"/>
      <c r="BS69" s="110">
        <v>137.4</v>
      </c>
      <c r="BT69" s="110"/>
      <c r="BU69" s="236">
        <v>7.3313782991202281E-3</v>
      </c>
      <c r="BV69" s="110"/>
      <c r="BW69" s="110">
        <v>1.0073313782991202</v>
      </c>
      <c r="BY69" s="240">
        <f t="shared" si="5"/>
        <v>-2020</v>
      </c>
      <c r="BZ69" s="240">
        <f t="shared" si="25"/>
        <v>0</v>
      </c>
      <c r="CA69" s="240">
        <f t="shared" si="26"/>
        <v>-8.6E-3</v>
      </c>
      <c r="CB69" s="240">
        <f t="shared" si="27"/>
        <v>0</v>
      </c>
      <c r="CC69" s="240">
        <f t="shared" si="28"/>
        <v>-1.0085999999999999</v>
      </c>
      <c r="CD69" s="240">
        <f t="shared" si="29"/>
        <v>0</v>
      </c>
      <c r="CE69" s="240">
        <f t="shared" si="30"/>
        <v>-8.6800000000000002E-2</v>
      </c>
      <c r="CF69" s="240">
        <f t="shared" si="31"/>
        <v>0</v>
      </c>
      <c r="CG69" s="240">
        <f t="shared" si="32"/>
        <v>-1.0868</v>
      </c>
      <c r="CH69" s="240">
        <f t="shared" si="33"/>
        <v>0</v>
      </c>
      <c r="CI69" s="240">
        <f t="shared" si="34"/>
        <v>-5.6000000000000001E-2</v>
      </c>
      <c r="CJ69" s="240">
        <f t="shared" si="35"/>
        <v>0</v>
      </c>
      <c r="CK69" s="240">
        <f t="shared" si="36"/>
        <v>-1.056</v>
      </c>
      <c r="CL69" s="240">
        <f t="shared" si="37"/>
        <v>0</v>
      </c>
      <c r="CM69" s="240">
        <f t="shared" si="38"/>
        <v>0</v>
      </c>
      <c r="CN69" s="240">
        <f t="shared" si="39"/>
        <v>0</v>
      </c>
      <c r="CO69" s="240">
        <f t="shared" si="10"/>
        <v>0</v>
      </c>
      <c r="CP69" s="240">
        <f t="shared" si="11"/>
        <v>0</v>
      </c>
      <c r="CQ69" s="240">
        <f t="shared" si="12"/>
        <v>0</v>
      </c>
      <c r="CR69" s="240">
        <f t="shared" si="13"/>
        <v>0</v>
      </c>
      <c r="CS69" s="240">
        <f t="shared" si="14"/>
        <v>0</v>
      </c>
      <c r="CT69" s="240">
        <f t="shared" si="15"/>
        <v>0</v>
      </c>
      <c r="CU69" s="240">
        <f t="shared" si="16"/>
        <v>0</v>
      </c>
      <c r="CV69" s="240">
        <f t="shared" si="17"/>
        <v>0</v>
      </c>
      <c r="CW69" s="240">
        <f t="shared" si="18"/>
        <v>0</v>
      </c>
      <c r="CX69" s="240">
        <f t="shared" si="19"/>
        <v>0</v>
      </c>
      <c r="CY69" s="240">
        <f t="shared" si="20"/>
        <v>0</v>
      </c>
      <c r="CZ69" s="240">
        <f t="shared" si="21"/>
        <v>0</v>
      </c>
      <c r="DA69" s="240">
        <f t="shared" si="22"/>
        <v>0</v>
      </c>
      <c r="DB69" s="240">
        <f t="shared" si="23"/>
        <v>0</v>
      </c>
      <c r="DC69" s="240">
        <f t="shared" si="24"/>
        <v>0</v>
      </c>
    </row>
    <row r="70" spans="3:107" s="100" customFormat="1" x14ac:dyDescent="0.25">
      <c r="C70" s="99">
        <v>2021</v>
      </c>
      <c r="E70" s="135">
        <v>1.6999999999999999E-3</v>
      </c>
      <c r="F70" s="87"/>
      <c r="G70" s="92">
        <f>E70+1</f>
        <v>1.0017</v>
      </c>
      <c r="H70" s="87"/>
      <c r="I70" s="135">
        <v>-2.5399999999999999E-2</v>
      </c>
      <c r="J70" s="87"/>
      <c r="K70" s="92">
        <f t="shared" ref="K70" si="48">I70+1</f>
        <v>0.97460000000000002</v>
      </c>
      <c r="L70" s="87"/>
      <c r="M70" s="135">
        <v>0.25090000000000001</v>
      </c>
      <c r="N70" s="87"/>
      <c r="O70" s="92">
        <f t="shared" ref="O70:O73" si="49">M70+1</f>
        <v>1.2509000000000001</v>
      </c>
      <c r="P70" s="87"/>
      <c r="Q70" s="135">
        <v>0.27610000000000001</v>
      </c>
      <c r="R70" s="87"/>
      <c r="S70" s="92">
        <f t="shared" ref="S70" si="50">Q70+1</f>
        <v>1.2761</v>
      </c>
      <c r="T70" s="87"/>
      <c r="U70" s="154">
        <v>0.1032</v>
      </c>
      <c r="V70" s="87"/>
      <c r="W70" s="92">
        <f t="shared" ref="W70" si="51">U70+1</f>
        <v>1.1032</v>
      </c>
      <c r="X70" s="87"/>
      <c r="Y70" s="154">
        <v>-3.3700000000000001E-2</v>
      </c>
      <c r="Z70" s="87"/>
      <c r="AA70" s="92">
        <f t="shared" ref="AA70:AA73" si="52">Y70+1</f>
        <v>0.96630000000000005</v>
      </c>
      <c r="AB70" s="87"/>
      <c r="AC70" s="90">
        <v>144</v>
      </c>
      <c r="AD70" s="110"/>
      <c r="AE70" s="161">
        <f t="shared" si="47"/>
        <v>4.8034934497816595E-2</v>
      </c>
      <c r="AF70" s="110"/>
      <c r="AG70" s="92">
        <f>AE70+1</f>
        <v>1.0480349344978166</v>
      </c>
      <c r="AH70" s="110"/>
      <c r="AI70" s="161"/>
      <c r="AJ70" s="110"/>
      <c r="AK70" s="87"/>
      <c r="AN70" s="7"/>
      <c r="AO70" s="7"/>
      <c r="AP70" s="7"/>
      <c r="AU70" s="236"/>
      <c r="AV70" s="110"/>
      <c r="AW70" s="110"/>
      <c r="AX70" s="110"/>
      <c r="AY70" s="236"/>
      <c r="AZ70" s="110"/>
      <c r="BA70" s="110"/>
      <c r="BB70" s="110"/>
      <c r="BC70" s="236"/>
      <c r="BD70" s="110"/>
      <c r="BE70" s="110"/>
      <c r="BF70" s="110"/>
      <c r="BG70" s="236">
        <v>0.27610000000000001</v>
      </c>
      <c r="BH70" s="110"/>
      <c r="BI70" s="110">
        <v>1.2761</v>
      </c>
      <c r="BJ70" s="110"/>
      <c r="BK70" s="236">
        <v>0.1032</v>
      </c>
      <c r="BL70" s="110"/>
      <c r="BM70" s="110">
        <v>1.1032</v>
      </c>
      <c r="BN70" s="110"/>
      <c r="BO70" s="236">
        <v>-3.3700000000000001E-2</v>
      </c>
      <c r="BP70" s="110"/>
      <c r="BQ70" s="110">
        <v>0.96630000000000005</v>
      </c>
      <c r="BR70" s="110"/>
      <c r="BS70" s="110">
        <v>144</v>
      </c>
      <c r="BT70" s="110"/>
      <c r="BU70" s="236">
        <v>4.8034934497816595E-2</v>
      </c>
      <c r="BV70" s="110"/>
      <c r="BW70" s="110">
        <v>1.0480349344978166</v>
      </c>
      <c r="BY70" s="240">
        <f t="shared" si="5"/>
        <v>-2021</v>
      </c>
      <c r="BZ70" s="240">
        <f t="shared" si="25"/>
        <v>0</v>
      </c>
      <c r="CA70" s="240">
        <f t="shared" si="26"/>
        <v>-1.6999999999999999E-3</v>
      </c>
      <c r="CB70" s="240">
        <f t="shared" si="27"/>
        <v>0</v>
      </c>
      <c r="CC70" s="240">
        <f t="shared" si="28"/>
        <v>-1.0017</v>
      </c>
      <c r="CD70" s="240">
        <f t="shared" si="29"/>
        <v>0</v>
      </c>
      <c r="CE70" s="240">
        <f t="shared" si="30"/>
        <v>2.5399999999999999E-2</v>
      </c>
      <c r="CF70" s="240">
        <f t="shared" si="31"/>
        <v>0</v>
      </c>
      <c r="CG70" s="240">
        <f t="shared" si="32"/>
        <v>-0.97460000000000002</v>
      </c>
      <c r="CH70" s="240">
        <f t="shared" si="33"/>
        <v>0</v>
      </c>
      <c r="CI70" s="240">
        <f t="shared" si="34"/>
        <v>-0.25090000000000001</v>
      </c>
      <c r="CJ70" s="240">
        <f t="shared" si="35"/>
        <v>0</v>
      </c>
      <c r="CK70" s="240">
        <f t="shared" si="36"/>
        <v>-1.2509000000000001</v>
      </c>
      <c r="CL70" s="240">
        <f t="shared" si="37"/>
        <v>0</v>
      </c>
      <c r="CM70" s="240">
        <f t="shared" si="38"/>
        <v>0</v>
      </c>
      <c r="CN70" s="240">
        <f t="shared" si="39"/>
        <v>0</v>
      </c>
      <c r="CO70" s="240">
        <f t="shared" si="10"/>
        <v>0</v>
      </c>
      <c r="CP70" s="240">
        <f t="shared" si="11"/>
        <v>0</v>
      </c>
      <c r="CQ70" s="240">
        <f t="shared" si="12"/>
        <v>0</v>
      </c>
      <c r="CR70" s="240">
        <f t="shared" si="13"/>
        <v>0</v>
      </c>
      <c r="CS70" s="240">
        <f t="shared" si="14"/>
        <v>0</v>
      </c>
      <c r="CT70" s="240">
        <f t="shared" si="15"/>
        <v>0</v>
      </c>
      <c r="CU70" s="240">
        <f t="shared" si="16"/>
        <v>0</v>
      </c>
      <c r="CV70" s="240">
        <f t="shared" si="17"/>
        <v>0</v>
      </c>
      <c r="CW70" s="240">
        <f t="shared" si="18"/>
        <v>0</v>
      </c>
      <c r="CX70" s="240">
        <f t="shared" si="19"/>
        <v>0</v>
      </c>
      <c r="CY70" s="240">
        <f t="shared" si="20"/>
        <v>0</v>
      </c>
      <c r="CZ70" s="240">
        <f t="shared" si="21"/>
        <v>0</v>
      </c>
      <c r="DA70" s="240">
        <f t="shared" si="22"/>
        <v>0</v>
      </c>
      <c r="DB70" s="240">
        <f t="shared" si="23"/>
        <v>0</v>
      </c>
      <c r="DC70" s="240">
        <f t="shared" si="24"/>
        <v>0</v>
      </c>
    </row>
    <row r="71" spans="3:107" s="100" customFormat="1" x14ac:dyDescent="0.25">
      <c r="C71" s="99">
        <v>2022</v>
      </c>
      <c r="E71" s="135">
        <v>1.7999999999999999E-2</v>
      </c>
      <c r="F71" s="87"/>
      <c r="G71" s="92">
        <f t="shared" ref="G71:G73" si="53">E71+1</f>
        <v>1.018</v>
      </c>
      <c r="H71" s="87"/>
      <c r="I71" s="135">
        <v>-0.1169</v>
      </c>
      <c r="J71" s="87"/>
      <c r="K71" s="92">
        <f>I71+1</f>
        <v>0.8831</v>
      </c>
      <c r="L71" s="87"/>
      <c r="M71" s="135">
        <v>-5.8400000000000001E-2</v>
      </c>
      <c r="N71" s="87"/>
      <c r="O71" s="92">
        <f t="shared" si="49"/>
        <v>0.94159999999999999</v>
      </c>
      <c r="P71" s="87"/>
      <c r="Q71" s="135">
        <v>-0.1216</v>
      </c>
      <c r="R71" s="87"/>
      <c r="S71" s="92">
        <f>Q71+1</f>
        <v>0.87839999999999996</v>
      </c>
      <c r="T71" s="87"/>
      <c r="U71" s="154">
        <v>-8.2299999999999998E-2</v>
      </c>
      <c r="V71" s="87"/>
      <c r="W71" s="92">
        <f>U71+1</f>
        <v>0.91769999999999996</v>
      </c>
      <c r="X71" s="87"/>
      <c r="Y71" s="154">
        <v>-0.14280000000000001</v>
      </c>
      <c r="Z71" s="87"/>
      <c r="AA71" s="92">
        <f>Y71+1</f>
        <v>0.85719999999999996</v>
      </c>
      <c r="AB71" s="87"/>
      <c r="AC71" s="90">
        <v>153.1</v>
      </c>
      <c r="AD71" s="110"/>
      <c r="AE71" s="161">
        <f>AC71/AC70-1</f>
        <v>6.3194444444444331E-2</v>
      </c>
      <c r="AF71" s="110"/>
      <c r="AG71" s="92">
        <f t="shared" ref="AG71" si="54">AE71+1</f>
        <v>1.0631944444444443</v>
      </c>
      <c r="AJ71" s="156"/>
      <c r="AN71" s="7"/>
      <c r="AO71" s="7"/>
      <c r="AP71" s="7"/>
      <c r="AU71" s="236"/>
      <c r="AV71" s="110"/>
      <c r="AW71" s="110"/>
      <c r="AX71" s="110"/>
      <c r="AY71" s="236"/>
      <c r="AZ71" s="110"/>
      <c r="BA71" s="110"/>
      <c r="BB71" s="110"/>
      <c r="BC71" s="236"/>
      <c r="BD71" s="110"/>
      <c r="BE71" s="110"/>
      <c r="BF71" s="110"/>
      <c r="BG71" s="236">
        <v>-0.1216</v>
      </c>
      <c r="BH71" s="110"/>
      <c r="BI71" s="110">
        <v>0.87839999999999996</v>
      </c>
      <c r="BJ71" s="110"/>
      <c r="BK71" s="236">
        <v>-8.2299999999999998E-2</v>
      </c>
      <c r="BL71" s="110"/>
      <c r="BM71" s="110">
        <v>0.91769999999999996</v>
      </c>
      <c r="BN71" s="110"/>
      <c r="BO71" s="236">
        <v>-0.14280000000000001</v>
      </c>
      <c r="BP71" s="110"/>
      <c r="BQ71" s="110">
        <v>0.85719999999999996</v>
      </c>
      <c r="BR71" s="110"/>
      <c r="BS71" s="110">
        <v>153.1</v>
      </c>
      <c r="BT71" s="110"/>
      <c r="BU71" s="236">
        <v>6.3194444444444331E-2</v>
      </c>
      <c r="BV71" s="110"/>
      <c r="BW71" s="110">
        <v>1.0631944444444443</v>
      </c>
      <c r="BY71" s="240">
        <f t="shared" si="5"/>
        <v>-2022</v>
      </c>
      <c r="BZ71" s="240">
        <f t="shared" si="25"/>
        <v>0</v>
      </c>
      <c r="CA71" s="240">
        <f t="shared" si="26"/>
        <v>-1.7999999999999999E-2</v>
      </c>
      <c r="CB71" s="240">
        <f t="shared" si="27"/>
        <v>0</v>
      </c>
      <c r="CC71" s="240">
        <f t="shared" si="28"/>
        <v>-1.018</v>
      </c>
      <c r="CD71" s="240">
        <f t="shared" si="29"/>
        <v>0</v>
      </c>
      <c r="CE71" s="240">
        <f t="shared" si="30"/>
        <v>0.1169</v>
      </c>
      <c r="CF71" s="240">
        <f t="shared" si="31"/>
        <v>0</v>
      </c>
      <c r="CG71" s="240">
        <f t="shared" si="32"/>
        <v>-0.8831</v>
      </c>
      <c r="CH71" s="240">
        <f t="shared" si="33"/>
        <v>0</v>
      </c>
      <c r="CI71" s="240">
        <f t="shared" si="34"/>
        <v>5.8400000000000001E-2</v>
      </c>
      <c r="CJ71" s="240">
        <f t="shared" si="35"/>
        <v>0</v>
      </c>
      <c r="CK71" s="240">
        <f t="shared" si="36"/>
        <v>-0.94159999999999999</v>
      </c>
      <c r="CL71" s="240">
        <f t="shared" si="37"/>
        <v>0</v>
      </c>
      <c r="CM71" s="240">
        <f t="shared" si="38"/>
        <v>0</v>
      </c>
      <c r="CN71" s="240">
        <f t="shared" si="39"/>
        <v>0</v>
      </c>
      <c r="CO71" s="240">
        <f t="shared" si="10"/>
        <v>0</v>
      </c>
      <c r="CP71" s="240">
        <f t="shared" si="11"/>
        <v>0</v>
      </c>
      <c r="CQ71" s="240">
        <f t="shared" si="12"/>
        <v>0</v>
      </c>
      <c r="CR71" s="240">
        <f t="shared" si="13"/>
        <v>0</v>
      </c>
      <c r="CS71" s="240">
        <f t="shared" si="14"/>
        <v>0</v>
      </c>
      <c r="CT71" s="240">
        <f t="shared" si="15"/>
        <v>0</v>
      </c>
      <c r="CU71" s="240">
        <f t="shared" si="16"/>
        <v>0</v>
      </c>
      <c r="CV71" s="240">
        <f t="shared" si="17"/>
        <v>0</v>
      </c>
      <c r="CW71" s="240">
        <f t="shared" si="18"/>
        <v>0</v>
      </c>
      <c r="CX71" s="240">
        <f t="shared" si="19"/>
        <v>0</v>
      </c>
      <c r="CY71" s="240">
        <f t="shared" si="20"/>
        <v>0</v>
      </c>
      <c r="CZ71" s="240">
        <f t="shared" si="21"/>
        <v>0</v>
      </c>
      <c r="DA71" s="240">
        <f t="shared" si="22"/>
        <v>0</v>
      </c>
      <c r="DB71" s="240">
        <f t="shared" si="23"/>
        <v>0</v>
      </c>
      <c r="DC71" s="240">
        <f t="shared" si="24"/>
        <v>0</v>
      </c>
    </row>
    <row r="72" spans="3:107" s="100" customFormat="1" x14ac:dyDescent="0.25">
      <c r="C72" s="99">
        <v>2023</v>
      </c>
      <c r="E72" s="135">
        <v>4.7100000000000003E-2</v>
      </c>
      <c r="F72" s="87"/>
      <c r="G72" s="92">
        <f t="shared" ref="G72" si="55">E72+1</f>
        <v>1.0470999999999999</v>
      </c>
      <c r="H72" s="87"/>
      <c r="I72" s="135">
        <v>6.6900000000000001E-2</v>
      </c>
      <c r="J72" s="87"/>
      <c r="K72" s="92">
        <f>I72+1</f>
        <v>1.0669</v>
      </c>
      <c r="L72" s="87"/>
      <c r="M72" s="135">
        <v>0.11749999999999999</v>
      </c>
      <c r="N72" s="87"/>
      <c r="O72" s="92">
        <f t="shared" ref="O72" si="56">M72+1</f>
        <v>1.1174999999999999</v>
      </c>
      <c r="P72" s="87"/>
      <c r="Q72" s="135">
        <v>0.22900000000000001</v>
      </c>
      <c r="R72" s="87"/>
      <c r="S72" s="92">
        <f>Q72+1</f>
        <v>1.2290000000000001</v>
      </c>
      <c r="T72" s="87"/>
      <c r="U72" s="154">
        <v>0.1507</v>
      </c>
      <c r="V72" s="87"/>
      <c r="W72" s="92">
        <f>U72+1</f>
        <v>1.1507000000000001</v>
      </c>
      <c r="X72" s="87"/>
      <c r="Y72" s="154">
        <v>6.88E-2</v>
      </c>
      <c r="Z72" s="87"/>
      <c r="AA72" s="92">
        <f t="shared" ref="AA72" si="57">Y72+1</f>
        <v>1.0688</v>
      </c>
      <c r="AB72" s="87"/>
      <c r="AC72" s="90">
        <v>158.30000000000001</v>
      </c>
      <c r="AD72" s="110"/>
      <c r="AE72" s="161">
        <f t="shared" ref="AE72:AE73" si="58">AC72/AC71-1</f>
        <v>3.3964728935336419E-2</v>
      </c>
      <c r="AF72" s="110"/>
      <c r="AG72" s="92">
        <f t="shared" ref="AG72:AG73" si="59">AE72+1</f>
        <v>1.0339647289353364</v>
      </c>
      <c r="AJ72" s="156"/>
      <c r="AN72" s="7"/>
      <c r="AO72" s="7"/>
      <c r="AP72" s="7"/>
      <c r="AU72" s="236"/>
      <c r="AV72" s="110"/>
      <c r="AW72" s="110"/>
      <c r="AX72" s="110"/>
      <c r="AY72" s="236"/>
      <c r="AZ72" s="110"/>
      <c r="BA72" s="110"/>
      <c r="BB72" s="110"/>
      <c r="BC72" s="236"/>
      <c r="BD72" s="110"/>
      <c r="BE72" s="110"/>
      <c r="BF72" s="110"/>
      <c r="BG72" s="236">
        <v>0.22900000000000001</v>
      </c>
      <c r="BH72" s="110"/>
      <c r="BI72" s="110">
        <v>1.2290000000000001</v>
      </c>
      <c r="BJ72" s="110"/>
      <c r="BK72" s="236">
        <v>0.1507</v>
      </c>
      <c r="BL72" s="110"/>
      <c r="BM72" s="110">
        <v>1.1507000000000001</v>
      </c>
      <c r="BN72" s="110"/>
      <c r="BO72" s="236">
        <v>6.88E-2</v>
      </c>
      <c r="BP72" s="110"/>
      <c r="BQ72" s="110">
        <v>1.0688</v>
      </c>
      <c r="BR72" s="110"/>
      <c r="BS72" s="110">
        <v>158.30000000000001</v>
      </c>
      <c r="BT72" s="110"/>
      <c r="BU72" s="236">
        <v>3.3964728935336419E-2</v>
      </c>
      <c r="BV72" s="110"/>
      <c r="BW72" s="110">
        <v>1.0339647289353364</v>
      </c>
      <c r="BY72" s="240">
        <f t="shared" si="5"/>
        <v>-2023</v>
      </c>
      <c r="BZ72" s="240">
        <f t="shared" si="25"/>
        <v>0</v>
      </c>
      <c r="CA72" s="240">
        <f t="shared" si="26"/>
        <v>-4.7100000000000003E-2</v>
      </c>
      <c r="CB72" s="240">
        <f t="shared" si="27"/>
        <v>0</v>
      </c>
      <c r="CC72" s="240">
        <f t="shared" si="28"/>
        <v>-1.0470999999999999</v>
      </c>
      <c r="CD72" s="240">
        <f t="shared" si="29"/>
        <v>0</v>
      </c>
      <c r="CE72" s="240">
        <f t="shared" si="30"/>
        <v>-6.6900000000000001E-2</v>
      </c>
      <c r="CF72" s="240">
        <f t="shared" si="31"/>
        <v>0</v>
      </c>
      <c r="CG72" s="240">
        <f t="shared" si="32"/>
        <v>-1.0669</v>
      </c>
      <c r="CH72" s="240">
        <f t="shared" si="33"/>
        <v>0</v>
      </c>
      <c r="CI72" s="240">
        <f t="shared" si="34"/>
        <v>-0.11749999999999999</v>
      </c>
      <c r="CJ72" s="240">
        <f t="shared" si="35"/>
        <v>0</v>
      </c>
      <c r="CK72" s="240">
        <f t="shared" si="36"/>
        <v>-1.1174999999999999</v>
      </c>
      <c r="CL72" s="240">
        <f t="shared" si="37"/>
        <v>0</v>
      </c>
      <c r="CM72" s="240">
        <f t="shared" si="38"/>
        <v>0</v>
      </c>
      <c r="CN72" s="240">
        <f t="shared" si="39"/>
        <v>0</v>
      </c>
      <c r="CO72" s="240">
        <f t="shared" si="10"/>
        <v>0</v>
      </c>
      <c r="CP72" s="240">
        <f t="shared" si="11"/>
        <v>0</v>
      </c>
      <c r="CQ72" s="240">
        <f t="shared" si="12"/>
        <v>0</v>
      </c>
      <c r="CR72" s="240">
        <f t="shared" si="13"/>
        <v>0</v>
      </c>
      <c r="CS72" s="240">
        <f t="shared" si="14"/>
        <v>0</v>
      </c>
      <c r="CT72" s="240">
        <f t="shared" si="15"/>
        <v>0</v>
      </c>
      <c r="CU72" s="240">
        <f t="shared" si="16"/>
        <v>0</v>
      </c>
      <c r="CV72" s="240">
        <f t="shared" si="17"/>
        <v>0</v>
      </c>
      <c r="CW72" s="240">
        <f t="shared" si="18"/>
        <v>0</v>
      </c>
      <c r="CX72" s="240">
        <f t="shared" si="19"/>
        <v>0</v>
      </c>
      <c r="CY72" s="240">
        <f t="shared" si="20"/>
        <v>0</v>
      </c>
      <c r="CZ72" s="240">
        <f t="shared" si="21"/>
        <v>0</v>
      </c>
      <c r="DA72" s="240">
        <f t="shared" si="22"/>
        <v>0</v>
      </c>
      <c r="DB72" s="240">
        <f t="shared" si="23"/>
        <v>0</v>
      </c>
      <c r="DC72" s="240">
        <f t="shared" si="24"/>
        <v>0</v>
      </c>
    </row>
    <row r="73" spans="3:107" s="100" customFormat="1" x14ac:dyDescent="0.25">
      <c r="C73" s="99">
        <v>2024</v>
      </c>
      <c r="E73" s="135">
        <v>4.9200000000000001E-2</v>
      </c>
      <c r="F73" s="87"/>
      <c r="G73" s="92">
        <f t="shared" si="53"/>
        <v>1.0491999999999999</v>
      </c>
      <c r="H73" s="87"/>
      <c r="I73" s="135">
        <v>4.2299999999999997E-2</v>
      </c>
      <c r="J73" s="87"/>
      <c r="K73" s="92">
        <f>I73+1</f>
        <v>1.0423</v>
      </c>
      <c r="L73" s="87"/>
      <c r="M73" s="135">
        <v>0.2165</v>
      </c>
      <c r="N73" s="87"/>
      <c r="O73" s="92">
        <f t="shared" si="49"/>
        <v>1.2164999999999999</v>
      </c>
      <c r="P73" s="87"/>
      <c r="Q73" s="135">
        <v>0.36359999999999998</v>
      </c>
      <c r="R73" s="87"/>
      <c r="S73" s="92">
        <f>Q73+1</f>
        <v>1.3635999999999999</v>
      </c>
      <c r="T73" s="87"/>
      <c r="U73" s="154">
        <v>0.13239999999999999</v>
      </c>
      <c r="V73" s="87"/>
      <c r="W73" s="92">
        <f>U73+1</f>
        <v>1.1324000000000001</v>
      </c>
      <c r="X73" s="87"/>
      <c r="Y73" s="154">
        <v>0.17249999999999999</v>
      </c>
      <c r="Z73" s="155"/>
      <c r="AA73" s="92">
        <f t="shared" si="52"/>
        <v>1.1724999999999999</v>
      </c>
      <c r="AB73" s="87"/>
      <c r="AC73" s="177">
        <v>161.19999999999999</v>
      </c>
      <c r="AD73" s="178"/>
      <c r="AE73" s="179">
        <f t="shared" si="58"/>
        <v>1.831964624131377E-2</v>
      </c>
      <c r="AF73" s="110"/>
      <c r="AG73" s="92">
        <f t="shared" si="59"/>
        <v>1.0183196462413138</v>
      </c>
      <c r="AJ73" s="156"/>
      <c r="AN73" s="7"/>
      <c r="AO73" s="7"/>
      <c r="AP73" s="7"/>
      <c r="AU73" s="236"/>
      <c r="AV73" s="110"/>
      <c r="AW73" s="110"/>
      <c r="AX73" s="110"/>
      <c r="AY73" s="236"/>
      <c r="AZ73" s="110"/>
      <c r="BA73" s="110"/>
      <c r="BB73" s="110"/>
      <c r="BC73" s="236"/>
      <c r="BD73" s="110"/>
      <c r="BE73" s="110"/>
      <c r="BF73" s="110"/>
      <c r="BG73" s="236">
        <v>0.36359999999999998</v>
      </c>
      <c r="BH73" s="110"/>
      <c r="BI73" s="110">
        <v>1.3635999999999999</v>
      </c>
      <c r="BJ73" s="110"/>
      <c r="BK73" s="236">
        <v>0.13239999999999999</v>
      </c>
      <c r="BL73" s="110"/>
      <c r="BM73" s="110">
        <v>1.1324000000000001</v>
      </c>
      <c r="BN73" s="110"/>
      <c r="BO73" s="236">
        <v>0.17249999999999999</v>
      </c>
      <c r="BP73" s="110"/>
      <c r="BQ73" s="110">
        <v>1.1724999999999999</v>
      </c>
      <c r="BR73" s="110"/>
      <c r="BS73" s="110">
        <v>161.19999999999999</v>
      </c>
      <c r="BT73" s="110"/>
      <c r="BU73" s="236">
        <v>1.831964624131377E-2</v>
      </c>
      <c r="BV73" s="110"/>
      <c r="BW73" s="110">
        <v>1.0183196462413138</v>
      </c>
      <c r="BY73" s="240">
        <f t="shared" si="5"/>
        <v>-2024</v>
      </c>
      <c r="BZ73" s="240">
        <f t="shared" si="25"/>
        <v>0</v>
      </c>
      <c r="CA73" s="240">
        <f t="shared" si="26"/>
        <v>-4.9200000000000001E-2</v>
      </c>
      <c r="CB73" s="240">
        <f t="shared" si="27"/>
        <v>0</v>
      </c>
      <c r="CC73" s="240">
        <f t="shared" si="28"/>
        <v>-1.0491999999999999</v>
      </c>
      <c r="CD73" s="240">
        <f t="shared" si="29"/>
        <v>0</v>
      </c>
      <c r="CE73" s="240">
        <f t="shared" si="30"/>
        <v>-4.2299999999999997E-2</v>
      </c>
      <c r="CF73" s="240">
        <f t="shared" si="31"/>
        <v>0</v>
      </c>
      <c r="CG73" s="240">
        <f t="shared" si="32"/>
        <v>-1.0423</v>
      </c>
      <c r="CH73" s="240">
        <f t="shared" si="33"/>
        <v>0</v>
      </c>
      <c r="CI73" s="240">
        <f t="shared" si="34"/>
        <v>-0.2165</v>
      </c>
      <c r="CJ73" s="240">
        <f t="shared" si="35"/>
        <v>0</v>
      </c>
      <c r="CK73" s="240">
        <f t="shared" si="36"/>
        <v>-1.2164999999999999</v>
      </c>
      <c r="CL73" s="240">
        <f t="shared" si="37"/>
        <v>0</v>
      </c>
      <c r="CM73" s="240">
        <f t="shared" si="38"/>
        <v>0</v>
      </c>
      <c r="CN73" s="240">
        <f t="shared" si="39"/>
        <v>0</v>
      </c>
      <c r="CO73" s="240">
        <f t="shared" si="10"/>
        <v>0</v>
      </c>
      <c r="CP73" s="240">
        <f t="shared" si="11"/>
        <v>0</v>
      </c>
      <c r="CQ73" s="240">
        <f t="shared" si="12"/>
        <v>0</v>
      </c>
      <c r="CR73" s="240">
        <f t="shared" si="13"/>
        <v>0</v>
      </c>
      <c r="CS73" s="240">
        <f t="shared" si="14"/>
        <v>0</v>
      </c>
      <c r="CT73" s="240">
        <f t="shared" si="15"/>
        <v>0</v>
      </c>
      <c r="CU73" s="240">
        <f t="shared" si="16"/>
        <v>0</v>
      </c>
      <c r="CV73" s="240">
        <f t="shared" si="17"/>
        <v>0</v>
      </c>
      <c r="CW73" s="240">
        <f t="shared" si="18"/>
        <v>0</v>
      </c>
      <c r="CX73" s="240">
        <f t="shared" si="19"/>
        <v>0</v>
      </c>
      <c r="CY73" s="240">
        <f t="shared" si="20"/>
        <v>0</v>
      </c>
      <c r="CZ73" s="240">
        <f t="shared" si="21"/>
        <v>0</v>
      </c>
      <c r="DA73" s="240">
        <f t="shared" si="22"/>
        <v>0</v>
      </c>
      <c r="DB73" s="240">
        <f t="shared" si="23"/>
        <v>0</v>
      </c>
      <c r="DC73" s="240">
        <f t="shared" si="24"/>
        <v>0</v>
      </c>
    </row>
    <row r="74" spans="3:107" s="16" customFormat="1" ht="25" x14ac:dyDescent="0.25">
      <c r="C74" s="81" t="s">
        <v>168</v>
      </c>
      <c r="D74" s="146"/>
      <c r="E74" s="360">
        <f>GEOMEAN(G24:G73)-1</f>
        <v>5.5901426176788505E-2</v>
      </c>
      <c r="F74" s="361"/>
      <c r="G74" s="362"/>
      <c r="H74" s="157"/>
      <c r="I74" s="360">
        <f>GEOMEAN(K24:K73)-1</f>
        <v>7.6629428153903056E-2</v>
      </c>
      <c r="J74" s="361"/>
      <c r="K74" s="362"/>
      <c r="L74" s="157"/>
      <c r="M74" s="360">
        <f>GEOMEAN(O24:O73)-1</f>
        <v>0.10299384616656626</v>
      </c>
      <c r="N74" s="361"/>
      <c r="O74" s="362"/>
      <c r="P74" s="157"/>
      <c r="Q74" s="360">
        <f>GEOMEAN(S24:S73)-1</f>
        <v>0.13202150865515438</v>
      </c>
      <c r="R74" s="361"/>
      <c r="S74" s="362"/>
      <c r="T74" s="157"/>
      <c r="U74" s="360">
        <f>GEOMEAN(W24:W73)-1</f>
        <v>0.10316632306658469</v>
      </c>
      <c r="V74" s="361"/>
      <c r="W74" s="362"/>
      <c r="X74" s="158"/>
      <c r="Y74" s="360">
        <f>GEOMEAN(AA24:AA73)-1</f>
        <v>0.10767808417396041</v>
      </c>
      <c r="Z74" s="361"/>
      <c r="AA74" s="362"/>
      <c r="AB74" s="158"/>
      <c r="AC74" s="360">
        <f>GEOMEAN(AG24:AG73)-1</f>
        <v>3.5926920350494163E-2</v>
      </c>
      <c r="AD74" s="361"/>
      <c r="AE74" s="361"/>
      <c r="AF74" s="361"/>
      <c r="AG74" s="362"/>
      <c r="AN74" s="7"/>
      <c r="AO74" s="7"/>
      <c r="AP74" s="7"/>
      <c r="AU74" s="237"/>
      <c r="AV74" s="237"/>
      <c r="AW74" s="237"/>
      <c r="AX74" s="237"/>
      <c r="AY74" s="237"/>
      <c r="AZ74" s="237"/>
      <c r="BA74" s="237"/>
      <c r="BB74" s="237"/>
      <c r="BC74" s="237"/>
      <c r="BD74" s="237"/>
      <c r="BE74" s="237"/>
      <c r="BF74" s="237"/>
      <c r="BG74" s="237">
        <v>0.13202150865515438</v>
      </c>
      <c r="BH74" s="237"/>
      <c r="BI74" s="237"/>
      <c r="BJ74" s="237"/>
      <c r="BK74" s="237">
        <v>0.10316632306658469</v>
      </c>
      <c r="BL74" s="237"/>
      <c r="BM74" s="237"/>
      <c r="BN74" s="237"/>
      <c r="BO74" s="237">
        <v>0.10767808417396041</v>
      </c>
      <c r="BP74" s="237"/>
      <c r="BQ74" s="237"/>
      <c r="BR74" s="237"/>
      <c r="BS74" s="237">
        <v>3.5926920350494163E-2</v>
      </c>
      <c r="BT74" s="237"/>
      <c r="BU74" s="237"/>
      <c r="BV74" s="237"/>
      <c r="BW74" s="237"/>
      <c r="BY74" s="240" t="e">
        <f t="shared" ref="BY74:BY76" si="60">AS74-C74</f>
        <v>#VALUE!</v>
      </c>
      <c r="BZ74" s="240">
        <f t="shared" si="25"/>
        <v>0</v>
      </c>
      <c r="CA74" s="240">
        <f t="shared" si="26"/>
        <v>-5.5901426176788505E-2</v>
      </c>
      <c r="CB74" s="240">
        <f t="shared" si="27"/>
        <v>0</v>
      </c>
      <c r="CC74" s="240">
        <f t="shared" si="28"/>
        <v>0</v>
      </c>
      <c r="CD74" s="240">
        <f t="shared" si="29"/>
        <v>0</v>
      </c>
      <c r="CE74" s="240">
        <f t="shared" si="30"/>
        <v>-7.6629428153903056E-2</v>
      </c>
      <c r="CF74" s="240">
        <f t="shared" si="31"/>
        <v>0</v>
      </c>
      <c r="CG74" s="240">
        <f t="shared" si="32"/>
        <v>0</v>
      </c>
      <c r="CH74" s="240">
        <f t="shared" si="33"/>
        <v>0</v>
      </c>
      <c r="CI74" s="240">
        <f t="shared" si="34"/>
        <v>-0.10299384616656626</v>
      </c>
      <c r="CJ74" s="240">
        <f t="shared" si="35"/>
        <v>0</v>
      </c>
      <c r="CK74" s="240">
        <f t="shared" si="36"/>
        <v>0</v>
      </c>
      <c r="CL74" s="240">
        <f t="shared" si="37"/>
        <v>0</v>
      </c>
      <c r="CM74" s="240">
        <f t="shared" si="38"/>
        <v>0</v>
      </c>
      <c r="CN74" s="240">
        <f t="shared" si="39"/>
        <v>0</v>
      </c>
      <c r="CO74" s="240">
        <f t="shared" si="10"/>
        <v>0</v>
      </c>
      <c r="CP74" s="240">
        <f t="shared" si="11"/>
        <v>0</v>
      </c>
      <c r="CQ74" s="240">
        <f t="shared" si="12"/>
        <v>0</v>
      </c>
      <c r="CR74" s="240">
        <f t="shared" si="13"/>
        <v>0</v>
      </c>
      <c r="CS74" s="240">
        <f t="shared" si="14"/>
        <v>0</v>
      </c>
      <c r="CT74" s="240">
        <f t="shared" si="15"/>
        <v>0</v>
      </c>
      <c r="CU74" s="240">
        <f t="shared" si="16"/>
        <v>0</v>
      </c>
      <c r="CV74" s="240">
        <f t="shared" si="17"/>
        <v>0</v>
      </c>
      <c r="CW74" s="240">
        <f t="shared" si="18"/>
        <v>0</v>
      </c>
      <c r="CX74" s="240">
        <f t="shared" si="19"/>
        <v>0</v>
      </c>
      <c r="CY74" s="240">
        <f t="shared" si="20"/>
        <v>0</v>
      </c>
      <c r="CZ74" s="240">
        <f t="shared" si="21"/>
        <v>0</v>
      </c>
      <c r="DA74" s="240">
        <f t="shared" si="22"/>
        <v>0</v>
      </c>
      <c r="DB74" s="240">
        <f t="shared" si="23"/>
        <v>0</v>
      </c>
      <c r="DC74" s="240">
        <f t="shared" si="24"/>
        <v>0</v>
      </c>
    </row>
    <row r="75" spans="3:107" s="16" customFormat="1" ht="40.25" customHeight="1" x14ac:dyDescent="0.25">
      <c r="C75" s="81" t="s">
        <v>169</v>
      </c>
      <c r="D75" s="146"/>
      <c r="E75" s="366">
        <f>((1+E74)/(1+$AC$74)-1)</f>
        <v>1.9281771169279205E-2</v>
      </c>
      <c r="F75" s="367"/>
      <c r="G75" s="368"/>
      <c r="H75" s="144"/>
      <c r="I75" s="366">
        <f>((1+I74)/(1+$AC$74)-1)</f>
        <v>3.929090653386802E-2</v>
      </c>
      <c r="J75" s="367"/>
      <c r="K75" s="368"/>
      <c r="L75" s="144"/>
      <c r="M75" s="366">
        <f>((1+M74)/(1+$AC$74)-1)</f>
        <v>6.4740981722321456E-2</v>
      </c>
      <c r="N75" s="367"/>
      <c r="O75" s="368"/>
      <c r="P75" s="145"/>
      <c r="Q75" s="360">
        <f>((1+Q74)/(1+$AC$74)-1)</f>
        <v>9.2761937562301888E-2</v>
      </c>
      <c r="R75" s="361"/>
      <c r="S75" s="362"/>
      <c r="T75" s="145"/>
      <c r="U75" s="360">
        <f>((1+U74)/(1+$AC$74)-1)</f>
        <v>6.4907476961155508E-2</v>
      </c>
      <c r="V75" s="361"/>
      <c r="W75" s="362"/>
      <c r="X75" s="159"/>
      <c r="Y75" s="360">
        <f>((1+Y74)/(1+$AC$74)-1)</f>
        <v>6.9262765947997629E-2</v>
      </c>
      <c r="Z75" s="361"/>
      <c r="AA75" s="362"/>
      <c r="AB75" s="143"/>
      <c r="AC75" s="381" t="s">
        <v>142</v>
      </c>
      <c r="AD75" s="386"/>
      <c r="AE75" s="386"/>
      <c r="AF75" s="386"/>
      <c r="AG75" s="387"/>
      <c r="AN75" s="7"/>
      <c r="AO75" s="7"/>
      <c r="AP75" s="7"/>
      <c r="AU75" s="237"/>
      <c r="AV75" s="237"/>
      <c r="AW75" s="237"/>
      <c r="AX75" s="237"/>
      <c r="AY75" s="237"/>
      <c r="AZ75" s="237"/>
      <c r="BA75" s="237"/>
      <c r="BB75" s="237"/>
      <c r="BC75" s="237"/>
      <c r="BD75" s="237"/>
      <c r="BE75" s="237"/>
      <c r="BF75" s="237"/>
      <c r="BG75" s="237">
        <v>9.2761937562301888E-2</v>
      </c>
      <c r="BH75" s="237"/>
      <c r="BI75" s="237"/>
      <c r="BJ75" s="237"/>
      <c r="BK75" s="237">
        <v>6.4907476961155508E-2</v>
      </c>
      <c r="BL75" s="237"/>
      <c r="BM75" s="237"/>
      <c r="BN75" s="237"/>
      <c r="BO75" s="237">
        <v>6.9262765947997629E-2</v>
      </c>
      <c r="BP75" s="237"/>
      <c r="BQ75" s="237"/>
      <c r="BR75" s="237"/>
      <c r="BS75" s="237" t="s">
        <v>187</v>
      </c>
      <c r="BT75" s="237"/>
      <c r="BU75" s="237"/>
      <c r="BV75" s="237"/>
      <c r="BW75" s="237"/>
      <c r="BY75" s="240" t="e">
        <f t="shared" si="60"/>
        <v>#VALUE!</v>
      </c>
      <c r="BZ75" s="240">
        <f t="shared" si="25"/>
        <v>0</v>
      </c>
      <c r="CA75" s="240">
        <f t="shared" si="26"/>
        <v>-1.9281771169279205E-2</v>
      </c>
      <c r="CB75" s="240">
        <f t="shared" si="27"/>
        <v>0</v>
      </c>
      <c r="CC75" s="240">
        <f t="shared" si="28"/>
        <v>0</v>
      </c>
      <c r="CD75" s="240">
        <f t="shared" si="29"/>
        <v>0</v>
      </c>
      <c r="CE75" s="240">
        <f t="shared" si="30"/>
        <v>-3.929090653386802E-2</v>
      </c>
      <c r="CF75" s="240">
        <f t="shared" si="31"/>
        <v>0</v>
      </c>
      <c r="CG75" s="240">
        <f t="shared" si="32"/>
        <v>0</v>
      </c>
      <c r="CH75" s="240">
        <f t="shared" si="33"/>
        <v>0</v>
      </c>
      <c r="CI75" s="240">
        <f t="shared" si="34"/>
        <v>-6.4740981722321456E-2</v>
      </c>
      <c r="CJ75" s="240">
        <f t="shared" si="35"/>
        <v>0</v>
      </c>
      <c r="CK75" s="240">
        <f t="shared" si="36"/>
        <v>0</v>
      </c>
      <c r="CL75" s="240">
        <f t="shared" si="37"/>
        <v>0</v>
      </c>
      <c r="CM75" s="240">
        <f t="shared" si="38"/>
        <v>0</v>
      </c>
      <c r="CN75" s="240">
        <f t="shared" si="39"/>
        <v>0</v>
      </c>
      <c r="CO75" s="240">
        <f t="shared" si="10"/>
        <v>0</v>
      </c>
      <c r="CP75" s="240">
        <f t="shared" si="11"/>
        <v>0</v>
      </c>
      <c r="CQ75" s="240">
        <f t="shared" si="12"/>
        <v>0</v>
      </c>
      <c r="CR75" s="240">
        <f t="shared" si="13"/>
        <v>0</v>
      </c>
      <c r="CS75" s="240">
        <f t="shared" si="14"/>
        <v>0</v>
      </c>
      <c r="CT75" s="240">
        <f t="shared" si="15"/>
        <v>0</v>
      </c>
      <c r="CU75" s="240">
        <f t="shared" si="16"/>
        <v>0</v>
      </c>
      <c r="CV75" s="240">
        <f t="shared" si="17"/>
        <v>0</v>
      </c>
      <c r="CW75" s="240">
        <f t="shared" si="18"/>
        <v>0</v>
      </c>
      <c r="CX75" s="240">
        <f t="shared" si="19"/>
        <v>0</v>
      </c>
      <c r="CY75" s="240" t="e">
        <f t="shared" si="20"/>
        <v>#VALUE!</v>
      </c>
      <c r="CZ75" s="240">
        <f t="shared" si="21"/>
        <v>0</v>
      </c>
      <c r="DA75" s="240">
        <f t="shared" si="22"/>
        <v>0</v>
      </c>
      <c r="DB75" s="240">
        <f t="shared" si="23"/>
        <v>0</v>
      </c>
      <c r="DC75" s="240">
        <f t="shared" si="24"/>
        <v>0</v>
      </c>
    </row>
    <row r="76" spans="3:107" s="16" customFormat="1" ht="56.25" customHeight="1" x14ac:dyDescent="0.25">
      <c r="C76" s="81" t="s">
        <v>170</v>
      </c>
      <c r="D76" s="146"/>
      <c r="E76" s="366">
        <f>(1+E75)*(1+'Résumé des taux'!$H$5)-1</f>
        <v>4.0610242230996407E-2</v>
      </c>
      <c r="F76" s="367"/>
      <c r="G76" s="368"/>
      <c r="H76" s="144"/>
      <c r="I76" s="366">
        <f>(1+I75)*(1+'Résumé des taux'!$H$5)-1</f>
        <v>6.103806875308937E-2</v>
      </c>
      <c r="J76" s="367"/>
      <c r="K76" s="368"/>
      <c r="L76" s="144"/>
      <c r="M76" s="366">
        <f>(1+M75)*(1+'Résumé des taux'!$H$5)-1</f>
        <v>8.7020686764861077E-2</v>
      </c>
      <c r="N76" s="367"/>
      <c r="O76" s="368"/>
      <c r="P76" s="145"/>
      <c r="Q76" s="360">
        <f>(1+Q75)*(1+'Résumé des taux'!$H$5)-1</f>
        <v>0.1156279811057932</v>
      </c>
      <c r="R76" s="361"/>
      <c r="S76" s="362"/>
      <c r="T76" s="145"/>
      <c r="U76" s="360">
        <f>(1+U75)*(1+'Résumé des taux'!$H$5)-1</f>
        <v>8.7190665916567767E-2</v>
      </c>
      <c r="V76" s="361"/>
      <c r="W76" s="362"/>
      <c r="X76" s="159"/>
      <c r="Y76" s="360">
        <f>(1+Y75)*(1+'Résumé des taux'!$H$5)-1</f>
        <v>9.1637089325459664E-2</v>
      </c>
      <c r="Z76" s="361"/>
      <c r="AA76" s="362"/>
      <c r="AB76" s="143"/>
      <c r="AC76" s="381" t="s">
        <v>142</v>
      </c>
      <c r="AD76" s="382"/>
      <c r="AE76" s="382"/>
      <c r="AF76" s="382"/>
      <c r="AG76" s="383"/>
      <c r="AN76" s="7"/>
      <c r="AO76" s="7"/>
      <c r="AP76" s="7"/>
      <c r="AU76" s="237"/>
      <c r="AV76" s="237"/>
      <c r="AW76" s="237"/>
      <c r="AX76" s="237"/>
      <c r="AY76" s="237"/>
      <c r="AZ76" s="237"/>
      <c r="BA76" s="237"/>
      <c r="BB76" s="237"/>
      <c r="BC76" s="237"/>
      <c r="BD76" s="237"/>
      <c r="BE76" s="237"/>
      <c r="BF76" s="237"/>
      <c r="BG76" s="237">
        <v>0.1156279811057932</v>
      </c>
      <c r="BH76" s="237"/>
      <c r="BI76" s="237"/>
      <c r="BJ76" s="237"/>
      <c r="BK76" s="237">
        <v>8.7190665916567767E-2</v>
      </c>
      <c r="BL76" s="237"/>
      <c r="BM76" s="237"/>
      <c r="BN76" s="237"/>
      <c r="BO76" s="237">
        <v>9.1637089325459664E-2</v>
      </c>
      <c r="BP76" s="237"/>
      <c r="BQ76" s="237"/>
      <c r="BR76" s="237"/>
      <c r="BS76" s="237" t="s">
        <v>187</v>
      </c>
      <c r="BT76" s="237"/>
      <c r="BU76" s="237"/>
      <c r="BV76" s="237"/>
      <c r="BW76" s="237"/>
      <c r="BY76" s="240" t="e">
        <f t="shared" si="60"/>
        <v>#VALUE!</v>
      </c>
      <c r="BZ76" s="240">
        <f t="shared" si="25"/>
        <v>0</v>
      </c>
      <c r="CA76" s="240">
        <f t="shared" si="26"/>
        <v>-4.0610242230996407E-2</v>
      </c>
      <c r="CB76" s="240">
        <f t="shared" si="27"/>
        <v>0</v>
      </c>
      <c r="CC76" s="240">
        <f t="shared" si="28"/>
        <v>0</v>
      </c>
      <c r="CD76" s="240">
        <f t="shared" si="29"/>
        <v>0</v>
      </c>
      <c r="CE76" s="240">
        <f t="shared" si="30"/>
        <v>-6.103806875308937E-2</v>
      </c>
      <c r="CF76" s="240">
        <f t="shared" si="31"/>
        <v>0</v>
      </c>
      <c r="CG76" s="240">
        <f t="shared" si="32"/>
        <v>0</v>
      </c>
      <c r="CH76" s="240">
        <f t="shared" si="33"/>
        <v>0</v>
      </c>
      <c r="CI76" s="240">
        <f t="shared" si="34"/>
        <v>-8.7020686764861077E-2</v>
      </c>
      <c r="CJ76" s="240">
        <f t="shared" si="35"/>
        <v>0</v>
      </c>
      <c r="CK76" s="240">
        <f t="shared" si="36"/>
        <v>0</v>
      </c>
      <c r="CL76" s="240">
        <f t="shared" si="37"/>
        <v>0</v>
      </c>
      <c r="CM76" s="240">
        <f t="shared" si="38"/>
        <v>0</v>
      </c>
      <c r="CN76" s="240">
        <f t="shared" si="39"/>
        <v>0</v>
      </c>
      <c r="CO76" s="240">
        <f t="shared" si="10"/>
        <v>0</v>
      </c>
      <c r="CP76" s="240">
        <f t="shared" si="11"/>
        <v>0</v>
      </c>
      <c r="CQ76" s="240">
        <f t="shared" si="12"/>
        <v>0</v>
      </c>
      <c r="CR76" s="240">
        <f t="shared" si="13"/>
        <v>0</v>
      </c>
      <c r="CS76" s="240">
        <f t="shared" si="14"/>
        <v>0</v>
      </c>
      <c r="CT76" s="240">
        <f t="shared" si="15"/>
        <v>0</v>
      </c>
      <c r="CU76" s="240">
        <f t="shared" si="16"/>
        <v>0</v>
      </c>
      <c r="CV76" s="240">
        <f t="shared" si="17"/>
        <v>0</v>
      </c>
      <c r="CW76" s="240">
        <f t="shared" si="18"/>
        <v>0</v>
      </c>
      <c r="CX76" s="240">
        <f t="shared" si="19"/>
        <v>0</v>
      </c>
      <c r="CY76" s="240" t="e">
        <f t="shared" si="20"/>
        <v>#VALUE!</v>
      </c>
      <c r="CZ76" s="240">
        <f t="shared" si="21"/>
        <v>0</v>
      </c>
      <c r="DA76" s="240">
        <f t="shared" si="22"/>
        <v>0</v>
      </c>
      <c r="DB76" s="240">
        <f t="shared" si="23"/>
        <v>0</v>
      </c>
      <c r="DC76" s="240">
        <f t="shared" si="24"/>
        <v>0</v>
      </c>
    </row>
    <row r="77" spans="3:107" s="16" customFormat="1" ht="33.75" customHeight="1" x14ac:dyDescent="0.25">
      <c r="C77" s="81" t="s">
        <v>171</v>
      </c>
      <c r="D77" s="146"/>
      <c r="E77" s="366">
        <f>STDEV(G24:G73)</f>
        <v>4.5540388568327185E-2</v>
      </c>
      <c r="F77" s="367"/>
      <c r="G77" s="368"/>
      <c r="H77" s="144"/>
      <c r="I77" s="366">
        <f>STDEV(K24:K73)</f>
        <v>7.8230027953145112E-2</v>
      </c>
      <c r="J77" s="367"/>
      <c r="K77" s="368"/>
      <c r="L77" s="144"/>
      <c r="M77" s="366">
        <f>STDEV(O24:O73)</f>
        <v>0.15663802217945771</v>
      </c>
      <c r="N77" s="367"/>
      <c r="O77" s="368"/>
      <c r="P77" s="145"/>
      <c r="Q77" s="366">
        <f>STDEV(S24:S73)</f>
        <v>0.16082807892135659</v>
      </c>
      <c r="R77" s="367"/>
      <c r="S77" s="368"/>
      <c r="T77" s="145"/>
      <c r="U77" s="366">
        <f>STDEV(W24:W73)</f>
        <v>0.19257109909541353</v>
      </c>
      <c r="V77" s="367"/>
      <c r="W77" s="368"/>
      <c r="X77" s="159"/>
      <c r="Y77" s="366">
        <f>STDEV(AA24:AA73)</f>
        <v>0.23905044343962381</v>
      </c>
      <c r="Z77" s="367"/>
      <c r="AA77" s="368"/>
      <c r="AB77" s="144"/>
      <c r="AC77" s="366">
        <f>STDEV(AE24:AE73)</f>
        <v>2.9591634730458859E-2</v>
      </c>
      <c r="AD77" s="367"/>
      <c r="AE77" s="367"/>
      <c r="AF77" s="367"/>
      <c r="AG77" s="368"/>
      <c r="AN77" s="7"/>
      <c r="AO77" s="7"/>
      <c r="AP77" s="7"/>
      <c r="AU77" s="237"/>
      <c r="AV77" s="237"/>
      <c r="AW77" s="237"/>
      <c r="AX77" s="237"/>
      <c r="AY77" s="237"/>
      <c r="AZ77" s="237"/>
      <c r="BA77" s="237"/>
      <c r="BB77" s="237"/>
      <c r="BC77" s="237"/>
      <c r="BD77" s="237"/>
      <c r="BE77" s="237"/>
      <c r="BF77" s="237"/>
      <c r="BG77" s="237">
        <v>0.16082807892135426</v>
      </c>
      <c r="BH77" s="237"/>
      <c r="BI77" s="237"/>
      <c r="BJ77" s="237"/>
      <c r="BK77" s="237">
        <v>0.19257109909541484</v>
      </c>
      <c r="BL77" s="237"/>
      <c r="BM77" s="237"/>
      <c r="BN77" s="237"/>
      <c r="BO77" s="237">
        <v>0.23905044343962292</v>
      </c>
      <c r="BP77" s="237"/>
      <c r="BQ77" s="237"/>
      <c r="BR77" s="237"/>
      <c r="BS77" s="237">
        <v>2.9591634730458859E-2</v>
      </c>
      <c r="BT77" s="237"/>
      <c r="BU77" s="237"/>
      <c r="BV77" s="237"/>
      <c r="BW77" s="237"/>
      <c r="BY77" s="241"/>
      <c r="BZ77" s="241"/>
      <c r="CA77" s="241"/>
      <c r="CB77" s="241"/>
      <c r="CC77" s="241"/>
      <c r="CD77" s="241"/>
      <c r="CE77" s="241"/>
      <c r="CF77" s="241"/>
      <c r="CG77" s="241"/>
      <c r="CH77" s="241"/>
      <c r="CI77" s="241"/>
      <c r="CJ77" s="241"/>
      <c r="CK77" s="241"/>
      <c r="CL77" s="241"/>
      <c r="CM77" s="241"/>
      <c r="CN77" s="241"/>
      <c r="CO77" s="241"/>
      <c r="CP77" s="241"/>
      <c r="CQ77" s="241"/>
      <c r="CR77" s="241"/>
      <c r="CS77" s="241"/>
      <c r="CT77" s="241"/>
      <c r="CU77" s="241"/>
      <c r="CV77" s="241"/>
      <c r="CW77" s="241"/>
      <c r="CX77" s="241"/>
      <c r="CY77" s="241"/>
      <c r="CZ77" s="241"/>
      <c r="DA77" s="241"/>
      <c r="DB77" s="241"/>
      <c r="DC77" s="241"/>
    </row>
    <row r="78" spans="3:107" s="16" customFormat="1" ht="31.5" customHeight="1" x14ac:dyDescent="0.25">
      <c r="C78" s="164" t="s">
        <v>143</v>
      </c>
      <c r="D78" s="7"/>
      <c r="E78" s="43"/>
      <c r="F78" s="43"/>
      <c r="G78" s="43"/>
      <c r="H78" s="7"/>
      <c r="I78" s="43"/>
      <c r="J78" s="43"/>
      <c r="K78" s="43"/>
      <c r="L78" s="7"/>
      <c r="M78" s="43"/>
      <c r="N78" s="43"/>
      <c r="O78" s="43"/>
      <c r="P78" s="7"/>
      <c r="Q78" s="43"/>
      <c r="R78" s="43"/>
      <c r="S78" s="43"/>
      <c r="T78" s="7"/>
      <c r="U78" s="43"/>
      <c r="V78" s="43"/>
      <c r="W78" s="43"/>
      <c r="X78" s="7"/>
      <c r="Y78" s="7"/>
      <c r="Z78" s="7"/>
      <c r="AA78" s="7"/>
      <c r="AB78" s="7"/>
      <c r="AC78" s="43"/>
      <c r="AD78" s="43"/>
      <c r="AE78" s="43"/>
      <c r="AF78" s="43"/>
      <c r="AG78" s="43"/>
      <c r="AN78" s="7"/>
      <c r="AO78" s="7"/>
      <c r="AP78" s="7"/>
      <c r="BY78" s="241"/>
      <c r="BZ78" s="241"/>
      <c r="CA78" s="241"/>
      <c r="CB78" s="241"/>
      <c r="CC78" s="241"/>
      <c r="CD78" s="241"/>
      <c r="CE78" s="241"/>
      <c r="CF78" s="241"/>
      <c r="CG78" s="241"/>
      <c r="CH78" s="241"/>
      <c r="CI78" s="241"/>
      <c r="CJ78" s="241"/>
      <c r="CK78" s="241"/>
      <c r="CL78" s="241"/>
      <c r="CM78" s="241"/>
      <c r="CN78" s="241"/>
      <c r="CO78" s="241"/>
      <c r="CP78" s="241"/>
      <c r="CQ78" s="241"/>
      <c r="CR78" s="241"/>
      <c r="CS78" s="241"/>
      <c r="CT78" s="241"/>
      <c r="CU78" s="241"/>
      <c r="CV78" s="241"/>
      <c r="CW78" s="241"/>
      <c r="CX78" s="241"/>
      <c r="CY78" s="241"/>
      <c r="CZ78" s="241"/>
      <c r="DA78" s="241"/>
      <c r="DB78" s="241"/>
      <c r="DC78" s="241"/>
    </row>
    <row r="79" spans="3:107" s="16" customFormat="1" x14ac:dyDescent="0.25">
      <c r="C79" s="24"/>
      <c r="E79" s="25"/>
      <c r="F79" s="25"/>
      <c r="G79" s="25"/>
      <c r="H79" s="25"/>
      <c r="I79" s="25"/>
      <c r="J79" s="25"/>
      <c r="K79" s="25"/>
      <c r="L79" s="25"/>
      <c r="M79" s="25"/>
      <c r="N79" s="25"/>
      <c r="O79" s="25"/>
      <c r="P79" s="94"/>
      <c r="Q79" s="94"/>
      <c r="R79" s="94"/>
      <c r="S79" s="94"/>
      <c r="T79" s="94"/>
      <c r="U79" s="93"/>
      <c r="V79" s="94"/>
      <c r="W79" s="94"/>
      <c r="X79" s="94"/>
      <c r="Y79" s="94"/>
      <c r="Z79" s="94"/>
      <c r="AA79" s="94"/>
      <c r="AB79" s="94"/>
      <c r="AC79" s="25"/>
      <c r="AD79" s="25"/>
      <c r="AE79" s="25"/>
      <c r="AF79" s="25"/>
      <c r="AG79" s="25"/>
      <c r="AN79" s="7"/>
      <c r="AO79" s="7"/>
      <c r="AP79" s="7"/>
      <c r="AU79" s="238"/>
      <c r="AV79" s="238"/>
      <c r="AW79" s="238"/>
      <c r="AX79" s="238"/>
      <c r="AY79" s="238"/>
      <c r="AZ79" s="238"/>
      <c r="BA79" s="238"/>
      <c r="BB79" s="238"/>
      <c r="BC79" s="238"/>
      <c r="BD79" s="238"/>
      <c r="BE79" s="238"/>
      <c r="BF79" s="238"/>
      <c r="BG79" s="238"/>
      <c r="BH79" s="238"/>
      <c r="BI79" s="238"/>
      <c r="BJ79" s="238"/>
      <c r="BK79" s="239"/>
      <c r="BL79" s="238"/>
      <c r="BM79" s="238"/>
      <c r="BN79" s="238"/>
      <c r="BO79" s="238"/>
      <c r="BP79" s="238"/>
      <c r="BQ79" s="238"/>
      <c r="BR79" s="238"/>
      <c r="BS79" s="238"/>
      <c r="BT79" s="238"/>
      <c r="BU79" s="238"/>
      <c r="BV79" s="238"/>
      <c r="BW79" s="238"/>
      <c r="BY79" s="241"/>
      <c r="BZ79" s="241"/>
      <c r="CA79" s="241"/>
      <c r="CB79" s="241"/>
      <c r="CC79" s="241"/>
      <c r="CD79" s="241"/>
      <c r="CE79" s="241"/>
      <c r="CF79" s="241"/>
      <c r="CG79" s="241"/>
      <c r="CH79" s="241"/>
      <c r="CI79" s="241"/>
      <c r="CJ79" s="241"/>
      <c r="CK79" s="241"/>
      <c r="CL79" s="241"/>
      <c r="CM79" s="241"/>
      <c r="CN79" s="241"/>
      <c r="CO79" s="241"/>
      <c r="CP79" s="241"/>
      <c r="CQ79" s="241"/>
      <c r="CR79" s="241"/>
      <c r="CS79" s="241"/>
      <c r="CT79" s="241"/>
      <c r="CU79" s="241"/>
      <c r="CV79" s="241"/>
      <c r="CW79" s="241"/>
      <c r="CX79" s="241"/>
      <c r="CY79" s="241"/>
      <c r="CZ79" s="241"/>
      <c r="DA79" s="241"/>
      <c r="DB79" s="241"/>
      <c r="DC79" s="241"/>
    </row>
    <row r="80" spans="3:107" s="16" customFormat="1" x14ac:dyDescent="0.25">
      <c r="C80" s="24"/>
      <c r="E80" s="25"/>
      <c r="F80" s="25"/>
      <c r="G80" s="25"/>
      <c r="H80" s="25"/>
      <c r="I80" s="25"/>
      <c r="J80" s="25"/>
      <c r="K80" s="25"/>
      <c r="L80" s="25"/>
      <c r="M80" s="25"/>
      <c r="N80" s="25"/>
      <c r="O80" s="25"/>
      <c r="P80" s="94"/>
      <c r="Q80" s="94"/>
      <c r="R80" s="94"/>
      <c r="S80" s="94"/>
      <c r="T80" s="94"/>
      <c r="U80" s="93"/>
      <c r="V80" s="94"/>
      <c r="W80" s="94"/>
      <c r="X80" s="94"/>
      <c r="Y80" s="94"/>
      <c r="Z80" s="94"/>
      <c r="AA80" s="94"/>
      <c r="AB80" s="94"/>
      <c r="AC80" s="25"/>
      <c r="AD80" s="25"/>
      <c r="AE80" s="25"/>
      <c r="AF80" s="25"/>
      <c r="AG80" s="25"/>
      <c r="AN80" s="7"/>
      <c r="AO80" s="7"/>
      <c r="AP80" s="7"/>
      <c r="AU80" s="238"/>
      <c r="AV80" s="238"/>
      <c r="AW80" s="238"/>
      <c r="AX80" s="238"/>
      <c r="AY80" s="238"/>
      <c r="AZ80" s="238"/>
      <c r="BA80" s="238"/>
      <c r="BB80" s="238"/>
      <c r="BC80" s="238"/>
      <c r="BD80" s="238"/>
      <c r="BE80" s="238"/>
      <c r="BF80" s="238"/>
      <c r="BG80" s="238"/>
      <c r="BH80" s="238"/>
      <c r="BI80" s="238"/>
      <c r="BJ80" s="238"/>
      <c r="BK80" s="239"/>
      <c r="BL80" s="238"/>
      <c r="BM80" s="238"/>
      <c r="BN80" s="238"/>
      <c r="BO80" s="238"/>
      <c r="BP80" s="238"/>
      <c r="BQ80" s="238"/>
      <c r="BR80" s="238"/>
      <c r="BS80" s="238"/>
      <c r="BT80" s="238"/>
      <c r="BU80" s="238"/>
      <c r="BV80" s="238"/>
      <c r="BW80" s="238"/>
      <c r="BY80" s="241"/>
      <c r="BZ80" s="241"/>
      <c r="CA80" s="241"/>
      <c r="CB80" s="241"/>
      <c r="CC80" s="241"/>
      <c r="CD80" s="241"/>
      <c r="CE80" s="241"/>
      <c r="CF80" s="241"/>
      <c r="CG80" s="241"/>
      <c r="CH80" s="241"/>
      <c r="CI80" s="241"/>
      <c r="CJ80" s="241"/>
      <c r="CK80" s="241"/>
      <c r="CL80" s="241"/>
      <c r="CM80" s="241"/>
      <c r="CN80" s="241"/>
      <c r="CO80" s="241"/>
      <c r="CP80" s="241"/>
      <c r="CQ80" s="241"/>
      <c r="CR80" s="241"/>
      <c r="CS80" s="241"/>
      <c r="CT80" s="241"/>
      <c r="CU80" s="241"/>
      <c r="CV80" s="241"/>
      <c r="CW80" s="241"/>
      <c r="CX80" s="241"/>
      <c r="CY80" s="241"/>
      <c r="CZ80" s="241"/>
      <c r="DA80" s="241"/>
      <c r="DB80" s="241"/>
      <c r="DC80" s="241"/>
    </row>
    <row r="81" spans="3:108" s="16" customFormat="1" x14ac:dyDescent="0.25">
      <c r="C81" s="24"/>
      <c r="E81" s="25"/>
      <c r="F81" s="25"/>
      <c r="G81" s="25"/>
      <c r="H81" s="25"/>
      <c r="I81" s="25"/>
      <c r="J81" s="25"/>
      <c r="K81" s="25"/>
      <c r="L81" s="25"/>
      <c r="M81" s="25"/>
      <c r="N81" s="25"/>
      <c r="O81" s="25"/>
      <c r="P81" s="94"/>
      <c r="Q81" s="94"/>
      <c r="R81" s="94"/>
      <c r="S81" s="94"/>
      <c r="T81" s="94"/>
      <c r="U81" s="93"/>
      <c r="V81" s="94"/>
      <c r="W81" s="94"/>
      <c r="X81" s="94"/>
      <c r="Y81" s="94"/>
      <c r="Z81" s="94"/>
      <c r="AA81" s="94"/>
      <c r="AB81" s="94"/>
      <c r="AC81" s="25"/>
      <c r="AD81" s="25"/>
      <c r="AE81" s="25"/>
      <c r="AF81" s="25"/>
      <c r="AG81" s="25"/>
      <c r="AN81" s="7"/>
      <c r="AO81" s="7"/>
      <c r="AP81" s="7"/>
      <c r="AU81" s="238"/>
      <c r="AV81" s="238"/>
      <c r="AW81" s="238"/>
      <c r="AX81" s="238"/>
      <c r="AY81" s="238"/>
      <c r="AZ81" s="238"/>
      <c r="BA81" s="238"/>
      <c r="BB81" s="238"/>
      <c r="BC81" s="238"/>
      <c r="BD81" s="238"/>
      <c r="BE81" s="238"/>
      <c r="BF81" s="238"/>
      <c r="BG81" s="238"/>
      <c r="BH81" s="238"/>
      <c r="BI81" s="238"/>
      <c r="BJ81" s="238"/>
      <c r="BK81" s="239"/>
      <c r="BL81" s="238"/>
      <c r="BM81" s="238"/>
      <c r="BN81" s="238"/>
      <c r="BO81" s="238"/>
      <c r="BP81" s="238"/>
      <c r="BQ81" s="238"/>
      <c r="BR81" s="238"/>
      <c r="BS81" s="238"/>
      <c r="BT81" s="238"/>
      <c r="BU81" s="238"/>
      <c r="BV81" s="238"/>
      <c r="BW81" s="238"/>
      <c r="BY81" s="241"/>
      <c r="BZ81" s="241"/>
      <c r="CA81" s="241"/>
      <c r="CB81" s="241"/>
      <c r="CC81" s="241"/>
      <c r="CD81" s="241"/>
      <c r="CE81" s="241"/>
      <c r="CF81" s="241"/>
      <c r="CG81" s="241"/>
      <c r="CH81" s="241"/>
      <c r="CI81" s="241"/>
      <c r="CJ81" s="241"/>
      <c r="CK81" s="241"/>
      <c r="CL81" s="241"/>
      <c r="CM81" s="241"/>
      <c r="CN81" s="241"/>
      <c r="CO81" s="241"/>
      <c r="CP81" s="241"/>
      <c r="CQ81" s="241"/>
      <c r="CR81" s="241"/>
      <c r="CS81" s="241"/>
      <c r="CT81" s="241"/>
      <c r="CU81" s="241"/>
      <c r="CV81" s="241"/>
      <c r="CW81" s="241"/>
      <c r="CX81" s="241"/>
      <c r="CY81" s="241"/>
      <c r="CZ81" s="241"/>
      <c r="DA81" s="241"/>
      <c r="DB81" s="241"/>
      <c r="DC81" s="241"/>
    </row>
    <row r="82" spans="3:108" s="16" customFormat="1" ht="72.5" customHeight="1" x14ac:dyDescent="0.25">
      <c r="C82" s="24"/>
      <c r="E82" s="25"/>
      <c r="F82" s="25"/>
      <c r="G82" s="25"/>
      <c r="H82" s="25"/>
      <c r="I82" s="25"/>
      <c r="J82" s="25"/>
      <c r="K82" s="25"/>
      <c r="L82" s="25"/>
      <c r="M82" s="25"/>
      <c r="N82" s="25"/>
      <c r="O82" s="25"/>
      <c r="P82" s="94"/>
      <c r="Q82" s="94"/>
      <c r="R82" s="94"/>
      <c r="S82" s="94"/>
      <c r="T82" s="94"/>
      <c r="U82" s="93"/>
      <c r="V82" s="94"/>
      <c r="W82" s="94"/>
      <c r="X82" s="94"/>
      <c r="Y82" s="94"/>
      <c r="Z82" s="94"/>
      <c r="AA82" s="94"/>
      <c r="AB82" s="25"/>
      <c r="AC82" s="25"/>
      <c r="AD82" s="25"/>
      <c r="AE82" s="25"/>
      <c r="AF82" s="25"/>
      <c r="AG82" s="25"/>
      <c r="AN82" s="7"/>
      <c r="AO82" s="7"/>
      <c r="AP82" s="7"/>
      <c r="BY82" s="241"/>
      <c r="BZ82" s="241"/>
      <c r="CA82" s="241"/>
      <c r="CB82" s="241"/>
      <c r="CC82" s="241"/>
      <c r="CD82" s="241"/>
      <c r="CE82" s="241"/>
      <c r="CF82" s="241"/>
      <c r="CG82" s="241"/>
      <c r="CH82" s="241"/>
      <c r="CI82" s="241"/>
      <c r="CJ82" s="241"/>
      <c r="CK82" s="241"/>
      <c r="CL82" s="241"/>
      <c r="CM82" s="241"/>
      <c r="CN82" s="241"/>
      <c r="CO82" s="241"/>
      <c r="CP82" s="241"/>
      <c r="CQ82" s="241"/>
      <c r="CR82" s="241"/>
      <c r="CS82" s="241"/>
      <c r="CT82" s="241"/>
      <c r="CU82" s="241"/>
      <c r="CV82" s="241"/>
      <c r="CW82" s="241"/>
      <c r="CX82" s="241"/>
      <c r="CY82" s="241"/>
      <c r="CZ82" s="241"/>
      <c r="DA82" s="241"/>
      <c r="DB82" s="241"/>
      <c r="DC82" s="241"/>
    </row>
    <row r="83" spans="3:108" s="16" customFormat="1" ht="18" x14ac:dyDescent="0.4">
      <c r="C83" s="385" t="s">
        <v>144</v>
      </c>
      <c r="D83" s="385"/>
      <c r="E83" s="385"/>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N83" s="7"/>
      <c r="AO83" s="7"/>
      <c r="AP83" s="7"/>
      <c r="BK83" s="239"/>
      <c r="BY83" s="241"/>
      <c r="BZ83" s="241"/>
      <c r="CA83" s="241"/>
      <c r="CB83" s="241"/>
      <c r="CC83" s="241"/>
      <c r="CD83" s="241"/>
      <c r="CE83" s="241"/>
      <c r="CF83" s="241"/>
      <c r="CG83" s="241"/>
      <c r="CH83" s="241"/>
      <c r="CI83" s="241"/>
      <c r="CJ83" s="241"/>
      <c r="CK83" s="241"/>
      <c r="CL83" s="241"/>
      <c r="CM83" s="241"/>
      <c r="CN83" s="241"/>
      <c r="CO83" s="241"/>
      <c r="CP83" s="241"/>
      <c r="CQ83" s="241"/>
      <c r="CR83" s="241"/>
      <c r="CS83" s="241"/>
      <c r="CT83" s="241"/>
      <c r="CU83" s="241"/>
      <c r="CV83" s="241"/>
      <c r="CW83" s="241"/>
      <c r="CX83" s="241"/>
      <c r="CY83" s="241"/>
      <c r="CZ83" s="241"/>
      <c r="DA83" s="241"/>
      <c r="DB83" s="241"/>
      <c r="DC83" s="241"/>
    </row>
    <row r="84" spans="3:108" s="16" customFormat="1" ht="37.5" x14ac:dyDescent="0.25">
      <c r="C84" s="6"/>
      <c r="D84" s="7"/>
      <c r="E84" s="6"/>
      <c r="F84" s="6"/>
      <c r="G84" s="6"/>
      <c r="H84" s="6"/>
      <c r="I84" s="6"/>
      <c r="J84" s="6"/>
      <c r="K84" s="6"/>
      <c r="L84" s="6"/>
      <c r="M84" s="6"/>
      <c r="N84" s="6"/>
      <c r="O84" s="6"/>
      <c r="P84" s="88"/>
      <c r="Q84" s="88"/>
      <c r="R84" s="88"/>
      <c r="S84" s="88"/>
      <c r="T84" s="88"/>
      <c r="U84" s="87"/>
      <c r="V84" s="88"/>
      <c r="W84" s="88"/>
      <c r="X84" s="88"/>
      <c r="Y84" s="88"/>
      <c r="Z84" s="88"/>
      <c r="AA84" s="88"/>
      <c r="AB84" s="88"/>
      <c r="AC84" s="6"/>
      <c r="AD84" s="7"/>
      <c r="AE84" s="7"/>
      <c r="AF84" s="7"/>
      <c r="AG84" s="7"/>
      <c r="AN84" s="7"/>
      <c r="AO84" s="7"/>
      <c r="AP84" s="7"/>
      <c r="BG84" s="16" t="s">
        <v>177</v>
      </c>
      <c r="BK84" s="16" t="s">
        <v>178</v>
      </c>
      <c r="BO84" s="16" t="s">
        <v>179</v>
      </c>
      <c r="BS84" s="16" t="s">
        <v>31</v>
      </c>
      <c r="BY84" s="241"/>
      <c r="BZ84" s="241"/>
      <c r="CA84" s="241"/>
      <c r="CB84" s="241"/>
      <c r="CC84" s="241"/>
      <c r="CD84" s="241"/>
      <c r="CE84" s="241"/>
      <c r="CF84" s="241"/>
      <c r="CG84" s="241"/>
      <c r="CH84" s="241"/>
      <c r="CI84" s="241"/>
      <c r="CJ84" s="241"/>
      <c r="CK84" s="241"/>
      <c r="CL84" s="241"/>
      <c r="CM84" s="241"/>
      <c r="CN84" s="241"/>
      <c r="CO84" s="241"/>
      <c r="CP84" s="241"/>
      <c r="CQ84" s="241"/>
      <c r="CR84" s="241"/>
      <c r="CS84" s="241"/>
      <c r="CT84" s="241"/>
      <c r="CU84" s="241"/>
      <c r="CV84" s="241"/>
      <c r="CW84" s="241"/>
      <c r="CX84" s="241"/>
      <c r="CY84" s="241"/>
      <c r="CZ84" s="241"/>
      <c r="DA84" s="241"/>
      <c r="DB84" s="241"/>
      <c r="DC84" s="241"/>
    </row>
    <row r="85" spans="3:108" s="16" customFormat="1" ht="36.75" customHeight="1" x14ac:dyDescent="0.25">
      <c r="C85" s="6"/>
      <c r="D85" s="7"/>
      <c r="E85" s="378" t="s">
        <v>128</v>
      </c>
      <c r="F85" s="379"/>
      <c r="G85" s="380"/>
      <c r="H85" s="6"/>
      <c r="I85" s="378" t="s">
        <v>129</v>
      </c>
      <c r="J85" s="379"/>
      <c r="K85" s="380"/>
      <c r="L85" s="6"/>
      <c r="M85" s="378" t="s">
        <v>38</v>
      </c>
      <c r="N85" s="379"/>
      <c r="O85" s="380"/>
      <c r="P85" s="88"/>
      <c r="Q85" s="369" t="s">
        <v>39</v>
      </c>
      <c r="R85" s="370"/>
      <c r="S85" s="371"/>
      <c r="T85" s="88"/>
      <c r="U85" s="369" t="s">
        <v>207</v>
      </c>
      <c r="V85" s="370"/>
      <c r="W85" s="371"/>
      <c r="X85" s="192"/>
      <c r="Y85" s="375" t="s">
        <v>145</v>
      </c>
      <c r="Z85" s="376"/>
      <c r="AA85" s="377"/>
      <c r="AB85" s="89"/>
      <c r="AC85" s="378" t="s">
        <v>31</v>
      </c>
      <c r="AD85" s="379"/>
      <c r="AE85" s="379"/>
      <c r="AF85" s="379"/>
      <c r="AG85" s="380"/>
      <c r="AI85" s="7"/>
      <c r="AJ85" s="7"/>
      <c r="AK85" s="7"/>
      <c r="AL85" s="7"/>
      <c r="AN85" s="7"/>
      <c r="AO85" s="7"/>
      <c r="AP85" s="7"/>
      <c r="BG85" s="16" t="s">
        <v>183</v>
      </c>
      <c r="BK85" s="16" t="s">
        <v>184</v>
      </c>
      <c r="BO85" s="16" t="s">
        <v>185</v>
      </c>
      <c r="BS85" s="16" t="s">
        <v>186</v>
      </c>
      <c r="BY85" s="240"/>
      <c r="BZ85" s="240"/>
      <c r="CA85" s="240"/>
      <c r="CB85" s="240"/>
      <c r="CC85" s="240"/>
      <c r="CD85" s="240"/>
      <c r="CE85" s="240"/>
      <c r="CF85" s="240"/>
      <c r="CG85" s="240"/>
      <c r="CH85" s="240"/>
      <c r="CI85" s="240"/>
      <c r="CJ85" s="240"/>
      <c r="CK85" s="240"/>
      <c r="CL85" s="240"/>
      <c r="CM85" s="240"/>
      <c r="CN85" s="240"/>
      <c r="CO85" s="240"/>
      <c r="CP85" s="240"/>
      <c r="CQ85" s="240"/>
      <c r="CR85" s="240"/>
      <c r="CS85" s="240"/>
      <c r="CT85" s="240"/>
      <c r="CU85" s="240"/>
      <c r="CV85" s="240"/>
      <c r="CW85" s="240"/>
      <c r="CX85" s="240"/>
      <c r="CY85" s="240"/>
      <c r="CZ85" s="240"/>
      <c r="DA85" s="240"/>
      <c r="DB85" s="240"/>
      <c r="DC85" s="240"/>
    </row>
    <row r="86" spans="3:108" ht="23.25" customHeight="1" x14ac:dyDescent="0.25">
      <c r="C86" s="214" t="s">
        <v>23</v>
      </c>
      <c r="D86" s="60"/>
      <c r="E86" s="363" t="s">
        <v>131</v>
      </c>
      <c r="F86" s="364"/>
      <c r="G86" s="365"/>
      <c r="H86" s="60"/>
      <c r="I86" s="363" t="s">
        <v>132</v>
      </c>
      <c r="J86" s="364"/>
      <c r="K86" s="365"/>
      <c r="L86" s="60"/>
      <c r="M86" s="363" t="s">
        <v>133</v>
      </c>
      <c r="N86" s="364"/>
      <c r="O86" s="365"/>
      <c r="Q86" s="372" t="s">
        <v>134</v>
      </c>
      <c r="R86" s="373"/>
      <c r="S86" s="374"/>
      <c r="T86" s="89"/>
      <c r="U86" s="372" t="s">
        <v>146</v>
      </c>
      <c r="V86" s="373"/>
      <c r="W86" s="374"/>
      <c r="X86" s="193"/>
      <c r="Y86" s="372" t="s">
        <v>147</v>
      </c>
      <c r="Z86" s="373"/>
      <c r="AA86" s="374"/>
      <c r="AC86" s="363" t="s">
        <v>137</v>
      </c>
      <c r="AD86" s="364"/>
      <c r="AE86" s="364"/>
      <c r="AF86" s="364"/>
      <c r="AG86" s="365"/>
      <c r="BG86" s="7" t="s">
        <v>188</v>
      </c>
      <c r="BI86" s="7" t="s">
        <v>189</v>
      </c>
      <c r="BK86" s="18" t="s">
        <v>188</v>
      </c>
      <c r="BM86" s="7" t="s">
        <v>189</v>
      </c>
      <c r="BO86" s="18" t="s">
        <v>188</v>
      </c>
      <c r="BQ86" s="7" t="s">
        <v>189</v>
      </c>
      <c r="BS86" s="7" t="s">
        <v>188</v>
      </c>
      <c r="BW86" s="7" t="s">
        <v>189</v>
      </c>
    </row>
    <row r="87" spans="3:108" ht="27.5" customHeight="1" thickBot="1" x14ac:dyDescent="0.3">
      <c r="C87" s="23"/>
      <c r="E87" s="83" t="s">
        <v>148</v>
      </c>
      <c r="G87" s="82" t="s">
        <v>149</v>
      </c>
      <c r="I87" s="83" t="s">
        <v>148</v>
      </c>
      <c r="K87" s="82" t="s">
        <v>149</v>
      </c>
      <c r="M87" s="83" t="s">
        <v>148</v>
      </c>
      <c r="O87" s="82" t="s">
        <v>149</v>
      </c>
      <c r="Q87" s="106" t="s">
        <v>148</v>
      </c>
      <c r="S87" s="95" t="s">
        <v>149</v>
      </c>
      <c r="U87" s="98" t="s">
        <v>148</v>
      </c>
      <c r="W87" s="95" t="s">
        <v>149</v>
      </c>
      <c r="Y87" s="98" t="s">
        <v>148</v>
      </c>
      <c r="AA87" s="95" t="s">
        <v>149</v>
      </c>
      <c r="AB87" s="96"/>
      <c r="AC87" s="83" t="s">
        <v>148</v>
      </c>
      <c r="AD87" s="6"/>
      <c r="AE87" s="6"/>
      <c r="AF87" s="191"/>
      <c r="AG87" s="82" t="s">
        <v>149</v>
      </c>
      <c r="BK87" s="18"/>
      <c r="BO87" s="18"/>
    </row>
    <row r="88" spans="3:108" x14ac:dyDescent="0.25">
      <c r="C88" s="116" t="s">
        <v>150</v>
      </c>
      <c r="E88" s="190">
        <f t="shared" ref="E88:E100" si="61">GEOMEAN(G10:G59)-1</f>
        <v>6.5678858543882779E-2</v>
      </c>
      <c r="F88" s="26"/>
      <c r="G88" s="190">
        <f t="shared" ref="G88:G99" si="62">STDEV(E10:E59)</f>
        <v>3.8797005230784734E-2</v>
      </c>
      <c r="H88" s="26"/>
      <c r="I88" s="190">
        <f t="shared" ref="I88:I99" si="63">GEOMEAN(K10:K59)-1</f>
        <v>8.0168104492055248E-2</v>
      </c>
      <c r="J88" s="26"/>
      <c r="K88" s="190">
        <f t="shared" ref="K88:K99" si="64">STDEV(I10:I59)</f>
        <v>7.749767289132295E-2</v>
      </c>
      <c r="L88" s="26"/>
      <c r="M88" s="190">
        <f t="shared" ref="M88:M99" si="65">GEOMEAN(O10:O59)-1</f>
        <v>0.10053067278605021</v>
      </c>
      <c r="N88" s="27"/>
      <c r="O88" s="122">
        <f t="shared" ref="O88:O99" si="66">STDEV(M10:M59)</f>
        <v>0.16685342722954799</v>
      </c>
      <c r="Q88" s="123">
        <f t="shared" ref="Q88:Q99" si="67">GEOMEAN(S10:S59)-1</f>
        <v>9.7450073199678577E-2</v>
      </c>
      <c r="R88" s="103"/>
      <c r="S88" s="123">
        <f t="shared" ref="S88:S99" si="68">STDEV(Q10:Q59)</f>
        <v>0.17144786511422161</v>
      </c>
      <c r="T88" s="96"/>
      <c r="U88" s="123">
        <f t="shared" ref="U88:U99" si="69">GEOMEAN(W10:W59)-1</f>
        <v>9.6612130839786037E-2</v>
      </c>
      <c r="V88" s="96"/>
      <c r="W88" s="123">
        <f t="shared" ref="W88:W99" si="70">STDEV(U10:U59)</f>
        <v>0.21346388757814944</v>
      </c>
      <c r="X88" s="138"/>
      <c r="Y88" s="119">
        <f t="shared" ref="Y88:Y99" si="71">GEOMEAN(AA10:AA59)-1</f>
        <v>0.13152779362852196</v>
      </c>
      <c r="Z88" s="150"/>
      <c r="AA88" s="119">
        <f t="shared" ref="AA88:AA99" si="72">STDEV(Y10:Y59)</f>
        <v>0.24921667988052223</v>
      </c>
      <c r="AB88" s="96"/>
      <c r="AC88" s="122">
        <f t="shared" ref="AC88:AC99" si="73">GEOMEAN(AG10:AG59)-1</f>
        <v>4.1076789898313537E-2</v>
      </c>
      <c r="AD88" s="28"/>
      <c r="AE88" s="28"/>
      <c r="AF88" s="28"/>
      <c r="AG88" s="124">
        <f t="shared" ref="AG88:AG99" si="74">STDEV(AE10:AE59)</f>
        <v>3.2217245305017884E-2</v>
      </c>
      <c r="AU88" s="28"/>
      <c r="AV88" s="28"/>
      <c r="AW88" s="28"/>
      <c r="AX88" s="28"/>
      <c r="AY88" s="28"/>
      <c r="AZ88" s="28"/>
      <c r="BA88" s="28"/>
      <c r="BB88" s="28"/>
      <c r="BC88" s="28"/>
      <c r="BD88" s="28"/>
      <c r="BE88" s="28"/>
      <c r="BG88" s="28">
        <v>9.7450073199678577E-2</v>
      </c>
      <c r="BH88" s="28"/>
      <c r="BI88" s="28">
        <v>0.17144786511422161</v>
      </c>
      <c r="BJ88" s="28"/>
      <c r="BK88" s="28">
        <v>9.6612130839786037E-2</v>
      </c>
      <c r="BL88" s="28"/>
      <c r="BM88" s="28">
        <v>0.21346388757814944</v>
      </c>
      <c r="BN88" s="28"/>
      <c r="BO88" s="28">
        <v>0.13152779362852196</v>
      </c>
      <c r="BP88" s="28"/>
      <c r="BQ88" s="28">
        <v>0.24921667988052223</v>
      </c>
      <c r="BR88" s="28"/>
      <c r="BS88" s="28">
        <v>4.1076789898313537E-2</v>
      </c>
      <c r="BT88" s="28"/>
      <c r="BU88" s="28"/>
      <c r="BV88" s="28"/>
      <c r="BW88" s="28">
        <v>3.2217245305017884E-2</v>
      </c>
      <c r="BZ88" s="240">
        <f t="shared" ref="BZ88:DC96" si="75">AT88-D88</f>
        <v>0</v>
      </c>
      <c r="CA88" s="240">
        <f t="shared" si="75"/>
        <v>-6.5678858543882779E-2</v>
      </c>
      <c r="CB88" s="240">
        <f t="shared" si="75"/>
        <v>0</v>
      </c>
      <c r="CC88" s="240">
        <f t="shared" si="75"/>
        <v>-3.8797005230784734E-2</v>
      </c>
      <c r="CD88" s="240">
        <f t="shared" si="75"/>
        <v>0</v>
      </c>
      <c r="CE88" s="240">
        <f t="shared" si="75"/>
        <v>-8.0168104492055248E-2</v>
      </c>
      <c r="CF88" s="240">
        <f t="shared" si="75"/>
        <v>0</v>
      </c>
      <c r="CG88" s="240">
        <f t="shared" si="75"/>
        <v>-7.749767289132295E-2</v>
      </c>
      <c r="CH88" s="240">
        <f t="shared" si="75"/>
        <v>0</v>
      </c>
      <c r="CI88" s="240">
        <f t="shared" si="75"/>
        <v>-0.10053067278605021</v>
      </c>
      <c r="CJ88" s="240">
        <f t="shared" si="75"/>
        <v>0</v>
      </c>
      <c r="CK88" s="240">
        <f t="shared" si="75"/>
        <v>-0.16685342722954799</v>
      </c>
      <c r="CL88" s="240">
        <f t="shared" si="75"/>
        <v>0</v>
      </c>
      <c r="CM88" s="240">
        <f t="shared" si="75"/>
        <v>0</v>
      </c>
      <c r="CN88" s="240">
        <f t="shared" si="75"/>
        <v>0</v>
      </c>
      <c r="CO88" s="240">
        <f t="shared" si="75"/>
        <v>0</v>
      </c>
      <c r="CP88" s="240">
        <f t="shared" si="75"/>
        <v>0</v>
      </c>
      <c r="CQ88" s="240">
        <f t="shared" si="75"/>
        <v>0</v>
      </c>
      <c r="CR88" s="240">
        <f t="shared" si="75"/>
        <v>0</v>
      </c>
      <c r="CS88" s="240">
        <f t="shared" si="75"/>
        <v>0</v>
      </c>
      <c r="CT88" s="240">
        <f t="shared" si="75"/>
        <v>0</v>
      </c>
      <c r="CU88" s="240">
        <f t="shared" si="75"/>
        <v>0</v>
      </c>
      <c r="CV88" s="240">
        <f t="shared" si="75"/>
        <v>0</v>
      </c>
      <c r="CW88" s="240">
        <f t="shared" si="75"/>
        <v>0</v>
      </c>
      <c r="CX88" s="240">
        <f t="shared" si="75"/>
        <v>0</v>
      </c>
      <c r="CY88" s="240">
        <f t="shared" si="75"/>
        <v>0</v>
      </c>
      <c r="CZ88" s="240">
        <f t="shared" si="75"/>
        <v>0</v>
      </c>
      <c r="DA88" s="240">
        <f t="shared" si="75"/>
        <v>0</v>
      </c>
      <c r="DB88" s="240">
        <f t="shared" si="75"/>
        <v>0</v>
      </c>
      <c r="DC88" s="240">
        <f t="shared" si="75"/>
        <v>0</v>
      </c>
    </row>
    <row r="89" spans="3:108" x14ac:dyDescent="0.25">
      <c r="C89" s="116" t="s">
        <v>151</v>
      </c>
      <c r="E89" s="118">
        <f t="shared" si="61"/>
        <v>6.5283516473232606E-2</v>
      </c>
      <c r="F89" s="26"/>
      <c r="G89" s="120">
        <f t="shared" si="62"/>
        <v>3.9258954312340916E-2</v>
      </c>
      <c r="H89" s="26"/>
      <c r="I89" s="118">
        <f t="shared" si="63"/>
        <v>8.026929862011567E-2</v>
      </c>
      <c r="J89" s="26"/>
      <c r="K89" s="120">
        <f t="shared" si="64"/>
        <v>7.7512921751840047E-2</v>
      </c>
      <c r="L89" s="26"/>
      <c r="M89" s="118">
        <f t="shared" si="65"/>
        <v>9.2320840624105838E-2</v>
      </c>
      <c r="N89" s="27"/>
      <c r="O89" s="120">
        <f t="shared" si="66"/>
        <v>0.16631285964808018</v>
      </c>
      <c r="Q89" s="119">
        <f t="shared" si="67"/>
        <v>9.1941613377160891E-2</v>
      </c>
      <c r="R89" s="104"/>
      <c r="S89" s="121">
        <f t="shared" si="68"/>
        <v>0.168279712807516</v>
      </c>
      <c r="T89" s="96"/>
      <c r="U89" s="119">
        <f t="shared" si="69"/>
        <v>9.201943896030107E-2</v>
      </c>
      <c r="V89" s="96"/>
      <c r="W89" s="121">
        <f t="shared" si="70"/>
        <v>0.21346899999690711</v>
      </c>
      <c r="X89" s="160"/>
      <c r="Y89" s="119">
        <f t="shared" si="71"/>
        <v>0.12426379987439762</v>
      </c>
      <c r="Z89" s="150"/>
      <c r="AA89" s="162">
        <f t="shared" si="72"/>
        <v>0.25094444557028345</v>
      </c>
      <c r="AB89" s="96"/>
      <c r="AC89" s="118">
        <f t="shared" si="73"/>
        <v>4.1549935368856206E-2</v>
      </c>
      <c r="AD89" s="28"/>
      <c r="AE89" s="28"/>
      <c r="AF89" s="28"/>
      <c r="AG89" s="125">
        <f t="shared" si="74"/>
        <v>3.1773212701569686E-2</v>
      </c>
      <c r="AU89" s="28"/>
      <c r="AV89" s="28"/>
      <c r="AW89" s="28"/>
      <c r="AX89" s="28"/>
      <c r="AY89" s="28"/>
      <c r="AZ89" s="28"/>
      <c r="BA89" s="28"/>
      <c r="BB89" s="28"/>
      <c r="BC89" s="28"/>
      <c r="BD89" s="28"/>
      <c r="BE89" s="28"/>
      <c r="BG89" s="28">
        <v>9.1941613377160891E-2</v>
      </c>
      <c r="BH89" s="28"/>
      <c r="BI89" s="28">
        <v>0.168279712807516</v>
      </c>
      <c r="BJ89" s="28"/>
      <c r="BK89" s="28">
        <v>9.201943896030107E-2</v>
      </c>
      <c r="BL89" s="28"/>
      <c r="BM89" s="28">
        <v>0.21346899999690711</v>
      </c>
      <c r="BN89" s="28"/>
      <c r="BO89" s="28">
        <v>0.12426379987439762</v>
      </c>
      <c r="BP89" s="28"/>
      <c r="BQ89" s="28">
        <v>0.25094444557028345</v>
      </c>
      <c r="BR89" s="28"/>
      <c r="BS89" s="28">
        <v>4.1549935368856206E-2</v>
      </c>
      <c r="BT89" s="28"/>
      <c r="BU89" s="28"/>
      <c r="BV89" s="28"/>
      <c r="BW89" s="28">
        <v>3.1773212701569686E-2</v>
      </c>
      <c r="BZ89" s="240">
        <f t="shared" si="75"/>
        <v>0</v>
      </c>
      <c r="CA89" s="240">
        <f t="shared" si="75"/>
        <v>-6.5283516473232606E-2</v>
      </c>
      <c r="CB89" s="240">
        <f t="shared" si="75"/>
        <v>0</v>
      </c>
      <c r="CC89" s="240">
        <f t="shared" si="75"/>
        <v>-3.9258954312340916E-2</v>
      </c>
      <c r="CD89" s="240">
        <f t="shared" si="75"/>
        <v>0</v>
      </c>
      <c r="CE89" s="240">
        <f t="shared" si="75"/>
        <v>-8.026929862011567E-2</v>
      </c>
      <c r="CF89" s="240">
        <f t="shared" si="75"/>
        <v>0</v>
      </c>
      <c r="CG89" s="240">
        <f t="shared" si="75"/>
        <v>-7.7512921751840047E-2</v>
      </c>
      <c r="CH89" s="240">
        <f t="shared" si="75"/>
        <v>0</v>
      </c>
      <c r="CI89" s="240">
        <f t="shared" si="75"/>
        <v>-9.2320840624105838E-2</v>
      </c>
      <c r="CJ89" s="240">
        <f t="shared" si="75"/>
        <v>0</v>
      </c>
      <c r="CK89" s="240">
        <f t="shared" si="75"/>
        <v>-0.16631285964808018</v>
      </c>
      <c r="CL89" s="240">
        <f t="shared" si="75"/>
        <v>0</v>
      </c>
      <c r="CM89" s="240">
        <f t="shared" si="75"/>
        <v>0</v>
      </c>
      <c r="CN89" s="240">
        <f t="shared" si="75"/>
        <v>0</v>
      </c>
      <c r="CO89" s="240">
        <f t="shared" si="75"/>
        <v>0</v>
      </c>
      <c r="CP89" s="240">
        <f t="shared" si="75"/>
        <v>0</v>
      </c>
      <c r="CQ89" s="240">
        <f t="shared" si="75"/>
        <v>0</v>
      </c>
      <c r="CR89" s="240">
        <f t="shared" si="75"/>
        <v>0</v>
      </c>
      <c r="CS89" s="240">
        <f t="shared" si="75"/>
        <v>0</v>
      </c>
      <c r="CT89" s="240">
        <f t="shared" si="75"/>
        <v>0</v>
      </c>
      <c r="CU89" s="240">
        <f t="shared" si="75"/>
        <v>0</v>
      </c>
      <c r="CV89" s="240">
        <f t="shared" si="75"/>
        <v>0</v>
      </c>
      <c r="CW89" s="240">
        <f t="shared" si="75"/>
        <v>0</v>
      </c>
      <c r="CX89" s="240">
        <f t="shared" si="75"/>
        <v>0</v>
      </c>
      <c r="CY89" s="240">
        <f t="shared" si="75"/>
        <v>0</v>
      </c>
      <c r="CZ89" s="240">
        <f t="shared" si="75"/>
        <v>0</v>
      </c>
      <c r="DA89" s="240">
        <f t="shared" si="75"/>
        <v>0</v>
      </c>
      <c r="DB89" s="240">
        <f t="shared" si="75"/>
        <v>0</v>
      </c>
      <c r="DC89" s="240">
        <f t="shared" si="75"/>
        <v>0</v>
      </c>
    </row>
    <row r="90" spans="3:108" x14ac:dyDescent="0.25">
      <c r="C90" s="116" t="s">
        <v>152</v>
      </c>
      <c r="E90" s="118">
        <f t="shared" si="61"/>
        <v>6.4618204741206275E-2</v>
      </c>
      <c r="F90" s="26"/>
      <c r="G90" s="118">
        <f t="shared" si="62"/>
        <v>3.9912153991409106E-2</v>
      </c>
      <c r="H90" s="26"/>
      <c r="I90" s="118">
        <f t="shared" si="63"/>
        <v>7.9972424323092817E-2</v>
      </c>
      <c r="J90" s="26"/>
      <c r="K90" s="118">
        <f t="shared" si="64"/>
        <v>7.7662159507832132E-2</v>
      </c>
      <c r="L90" s="26"/>
      <c r="M90" s="118">
        <f t="shared" si="65"/>
        <v>9.5449775242959278E-2</v>
      </c>
      <c r="N90" s="27"/>
      <c r="O90" s="118">
        <f t="shared" si="66"/>
        <v>0.16443835212825203</v>
      </c>
      <c r="P90" s="103"/>
      <c r="Q90" s="119">
        <f t="shared" si="67"/>
        <v>9.6007463485556777E-2</v>
      </c>
      <c r="R90" s="103"/>
      <c r="S90" s="119">
        <f t="shared" si="68"/>
        <v>0.16666702182678003</v>
      </c>
      <c r="T90" s="96"/>
      <c r="U90" s="119">
        <f t="shared" si="69"/>
        <v>9.3141507910313281E-2</v>
      </c>
      <c r="V90" s="96"/>
      <c r="W90" s="119">
        <f t="shared" si="70"/>
        <v>0.21124794906918617</v>
      </c>
      <c r="X90" s="138"/>
      <c r="Y90" s="119">
        <f t="shared" si="71"/>
        <v>0.12491802711413813</v>
      </c>
      <c r="Z90" s="150"/>
      <c r="AA90" s="119">
        <f t="shared" si="72"/>
        <v>0.24826126740437229</v>
      </c>
      <c r="AB90" s="96"/>
      <c r="AC90" s="118">
        <f t="shared" si="73"/>
        <v>4.1328255511327239E-2</v>
      </c>
      <c r="AD90" s="28"/>
      <c r="AE90" s="28"/>
      <c r="AF90" s="28"/>
      <c r="AG90" s="125">
        <f t="shared" si="74"/>
        <v>3.1967981094046125E-2</v>
      </c>
      <c r="AU90" s="28"/>
      <c r="AV90" s="28"/>
      <c r="AW90" s="28"/>
      <c r="AX90" s="28"/>
      <c r="AY90" s="28"/>
      <c r="AZ90" s="28"/>
      <c r="BA90" s="28"/>
      <c r="BB90" s="28"/>
      <c r="BC90" s="28"/>
      <c r="BD90" s="28"/>
      <c r="BE90" s="28"/>
      <c r="BF90" s="28"/>
      <c r="BG90" s="28">
        <v>9.6007463485556777E-2</v>
      </c>
      <c r="BH90" s="28"/>
      <c r="BI90" s="28">
        <v>0.16666702182678003</v>
      </c>
      <c r="BJ90" s="28"/>
      <c r="BK90" s="28">
        <v>9.3141507910313281E-2</v>
      </c>
      <c r="BL90" s="28"/>
      <c r="BM90" s="28">
        <v>0.21124794906918617</v>
      </c>
      <c r="BN90" s="28"/>
      <c r="BO90" s="28">
        <v>0.12491802711413813</v>
      </c>
      <c r="BP90" s="28"/>
      <c r="BQ90" s="28">
        <v>0.24826126740437229</v>
      </c>
      <c r="BR90" s="28"/>
      <c r="BS90" s="28">
        <v>4.1328255511327239E-2</v>
      </c>
      <c r="BT90" s="28"/>
      <c r="BU90" s="28"/>
      <c r="BV90" s="28"/>
      <c r="BW90" s="28">
        <v>3.1967981094046125E-2</v>
      </c>
      <c r="BZ90" s="240">
        <f t="shared" si="75"/>
        <v>0</v>
      </c>
      <c r="CA90" s="240">
        <f t="shared" si="75"/>
        <v>-6.4618204741206275E-2</v>
      </c>
      <c r="CB90" s="240">
        <f t="shared" si="75"/>
        <v>0</v>
      </c>
      <c r="CC90" s="240">
        <f t="shared" si="75"/>
        <v>-3.9912153991409106E-2</v>
      </c>
      <c r="CD90" s="240">
        <f t="shared" si="75"/>
        <v>0</v>
      </c>
      <c r="CE90" s="240">
        <f t="shared" si="75"/>
        <v>-7.9972424323092817E-2</v>
      </c>
      <c r="CF90" s="240">
        <f t="shared" si="75"/>
        <v>0</v>
      </c>
      <c r="CG90" s="240">
        <f t="shared" si="75"/>
        <v>-7.7662159507832132E-2</v>
      </c>
      <c r="CH90" s="240">
        <f t="shared" si="75"/>
        <v>0</v>
      </c>
      <c r="CI90" s="240">
        <f t="shared" si="75"/>
        <v>-9.5449775242959278E-2</v>
      </c>
      <c r="CJ90" s="240">
        <f t="shared" si="75"/>
        <v>0</v>
      </c>
      <c r="CK90" s="240">
        <f t="shared" si="75"/>
        <v>-0.16443835212825203</v>
      </c>
      <c r="CL90" s="240">
        <f t="shared" si="75"/>
        <v>0</v>
      </c>
      <c r="CM90" s="240">
        <f t="shared" si="75"/>
        <v>0</v>
      </c>
      <c r="CN90" s="240">
        <f t="shared" si="75"/>
        <v>0</v>
      </c>
      <c r="CO90" s="240">
        <f t="shared" si="75"/>
        <v>0</v>
      </c>
      <c r="CP90" s="240">
        <f t="shared" si="75"/>
        <v>0</v>
      </c>
      <c r="CQ90" s="240">
        <f t="shared" si="75"/>
        <v>0</v>
      </c>
      <c r="CR90" s="240">
        <f t="shared" si="75"/>
        <v>0</v>
      </c>
      <c r="CS90" s="240">
        <f t="shared" si="75"/>
        <v>0</v>
      </c>
      <c r="CT90" s="240">
        <f t="shared" si="75"/>
        <v>0</v>
      </c>
      <c r="CU90" s="240">
        <f t="shared" si="75"/>
        <v>0</v>
      </c>
      <c r="CV90" s="240">
        <f t="shared" si="75"/>
        <v>0</v>
      </c>
      <c r="CW90" s="240">
        <f t="shared" si="75"/>
        <v>0</v>
      </c>
      <c r="CX90" s="240">
        <f t="shared" si="75"/>
        <v>0</v>
      </c>
      <c r="CY90" s="240">
        <f t="shared" si="75"/>
        <v>0</v>
      </c>
      <c r="CZ90" s="240">
        <f t="shared" si="75"/>
        <v>0</v>
      </c>
      <c r="DA90" s="240">
        <f t="shared" si="75"/>
        <v>0</v>
      </c>
      <c r="DB90" s="240">
        <f t="shared" si="75"/>
        <v>0</v>
      </c>
      <c r="DC90" s="240">
        <f t="shared" si="75"/>
        <v>0</v>
      </c>
    </row>
    <row r="91" spans="3:108" x14ac:dyDescent="0.25">
      <c r="C91" s="116" t="s">
        <v>153</v>
      </c>
      <c r="E91" s="118">
        <f t="shared" si="61"/>
        <v>6.4072233377000742E-2</v>
      </c>
      <c r="F91" s="26"/>
      <c r="G91" s="120">
        <f t="shared" si="62"/>
        <v>4.0469858230457262E-2</v>
      </c>
      <c r="H91" s="26"/>
      <c r="I91" s="118">
        <f t="shared" si="63"/>
        <v>7.8747412955343821E-2</v>
      </c>
      <c r="J91" s="26"/>
      <c r="K91" s="120">
        <f t="shared" si="64"/>
        <v>7.8642607244404306E-2</v>
      </c>
      <c r="L91" s="26"/>
      <c r="M91" s="118">
        <f t="shared" si="65"/>
        <v>9.4949351074343769E-2</v>
      </c>
      <c r="N91" s="27"/>
      <c r="O91" s="120">
        <f t="shared" si="66"/>
        <v>0.16432498375810148</v>
      </c>
      <c r="P91" s="104"/>
      <c r="Q91" s="119">
        <f t="shared" si="67"/>
        <v>9.9038964906325022E-2</v>
      </c>
      <c r="R91" s="104"/>
      <c r="S91" s="121">
        <f t="shared" si="68"/>
        <v>0.17130883339540609</v>
      </c>
      <c r="T91" s="96"/>
      <c r="U91" s="119">
        <f t="shared" si="69"/>
        <v>9.7189685236872991E-2</v>
      </c>
      <c r="V91" s="96"/>
      <c r="W91" s="121">
        <f t="shared" si="70"/>
        <v>0.2109360929763105</v>
      </c>
      <c r="X91" s="160"/>
      <c r="Y91" s="119">
        <f t="shared" si="71"/>
        <v>0.12310211449071806</v>
      </c>
      <c r="Z91" s="150"/>
      <c r="AA91" s="162">
        <f t="shared" si="72"/>
        <v>0.24618705210722583</v>
      </c>
      <c r="AB91" s="96"/>
      <c r="AC91" s="118">
        <f t="shared" si="73"/>
        <v>4.1197553953163046E-2</v>
      </c>
      <c r="AD91" s="28"/>
      <c r="AE91" s="28"/>
      <c r="AF91" s="28"/>
      <c r="AG91" s="125">
        <f t="shared" si="74"/>
        <v>3.2074295252828046E-2</v>
      </c>
      <c r="AU91" s="28"/>
      <c r="AV91" s="28"/>
      <c r="AW91" s="28"/>
      <c r="AX91" s="28"/>
      <c r="AY91" s="28"/>
      <c r="AZ91" s="28"/>
      <c r="BA91" s="28"/>
      <c r="BB91" s="28"/>
      <c r="BC91" s="28"/>
      <c r="BD91" s="28"/>
      <c r="BE91" s="28"/>
      <c r="BF91" s="28"/>
      <c r="BG91" s="28">
        <v>9.9038964906325022E-2</v>
      </c>
      <c r="BH91" s="28"/>
      <c r="BI91" s="28">
        <v>0.17130883339540609</v>
      </c>
      <c r="BJ91" s="28"/>
      <c r="BK91" s="28">
        <v>9.7189685236872991E-2</v>
      </c>
      <c r="BL91" s="28"/>
      <c r="BM91" s="28">
        <v>0.2109360929763105</v>
      </c>
      <c r="BN91" s="28"/>
      <c r="BO91" s="28">
        <v>0.12310211449071806</v>
      </c>
      <c r="BP91" s="28"/>
      <c r="BQ91" s="28">
        <v>0.24618705210722583</v>
      </c>
      <c r="BR91" s="28"/>
      <c r="BS91" s="28">
        <v>4.1197553953163046E-2</v>
      </c>
      <c r="BT91" s="28"/>
      <c r="BU91" s="28"/>
      <c r="BV91" s="28"/>
      <c r="BW91" s="28">
        <v>3.2074295252828046E-2</v>
      </c>
      <c r="BZ91" s="240">
        <f t="shared" si="75"/>
        <v>0</v>
      </c>
      <c r="CA91" s="240">
        <f t="shared" si="75"/>
        <v>-6.4072233377000742E-2</v>
      </c>
      <c r="CB91" s="240">
        <f t="shared" si="75"/>
        <v>0</v>
      </c>
      <c r="CC91" s="240">
        <f t="shared" si="75"/>
        <v>-4.0469858230457262E-2</v>
      </c>
      <c r="CD91" s="240">
        <f t="shared" si="75"/>
        <v>0</v>
      </c>
      <c r="CE91" s="240">
        <f t="shared" si="75"/>
        <v>-7.8747412955343821E-2</v>
      </c>
      <c r="CF91" s="240">
        <f t="shared" si="75"/>
        <v>0</v>
      </c>
      <c r="CG91" s="240">
        <f t="shared" si="75"/>
        <v>-7.8642607244404306E-2</v>
      </c>
      <c r="CH91" s="240">
        <f t="shared" si="75"/>
        <v>0</v>
      </c>
      <c r="CI91" s="240">
        <f t="shared" si="75"/>
        <v>-9.4949351074343769E-2</v>
      </c>
      <c r="CJ91" s="240">
        <f t="shared" si="75"/>
        <v>0</v>
      </c>
      <c r="CK91" s="240">
        <f t="shared" si="75"/>
        <v>-0.16432498375810148</v>
      </c>
      <c r="CL91" s="240">
        <f t="shared" si="75"/>
        <v>0</v>
      </c>
      <c r="CM91" s="240">
        <f t="shared" si="75"/>
        <v>0</v>
      </c>
      <c r="CN91" s="240">
        <f t="shared" si="75"/>
        <v>0</v>
      </c>
      <c r="CO91" s="240">
        <f t="shared" si="75"/>
        <v>0</v>
      </c>
      <c r="CP91" s="240">
        <f t="shared" si="75"/>
        <v>0</v>
      </c>
      <c r="CQ91" s="240">
        <f t="shared" si="75"/>
        <v>0</v>
      </c>
      <c r="CR91" s="240">
        <f t="shared" si="75"/>
        <v>0</v>
      </c>
      <c r="CS91" s="240">
        <f t="shared" si="75"/>
        <v>0</v>
      </c>
      <c r="CT91" s="240">
        <f t="shared" si="75"/>
        <v>0</v>
      </c>
      <c r="CU91" s="240">
        <f t="shared" si="75"/>
        <v>0</v>
      </c>
      <c r="CV91" s="240">
        <f t="shared" si="75"/>
        <v>0</v>
      </c>
      <c r="CW91" s="240">
        <f t="shared" si="75"/>
        <v>0</v>
      </c>
      <c r="CX91" s="240">
        <f t="shared" si="75"/>
        <v>0</v>
      </c>
      <c r="CY91" s="240">
        <f t="shared" si="75"/>
        <v>0</v>
      </c>
      <c r="CZ91" s="240">
        <f t="shared" si="75"/>
        <v>0</v>
      </c>
      <c r="DA91" s="240">
        <f t="shared" si="75"/>
        <v>0</v>
      </c>
      <c r="DB91" s="240">
        <f t="shared" si="75"/>
        <v>0</v>
      </c>
      <c r="DC91" s="240">
        <f t="shared" si="75"/>
        <v>0</v>
      </c>
    </row>
    <row r="92" spans="3:108" x14ac:dyDescent="0.25">
      <c r="C92" s="116" t="s">
        <v>154</v>
      </c>
      <c r="E92" s="118">
        <f t="shared" si="61"/>
        <v>6.3473612691158365E-2</v>
      </c>
      <c r="F92" s="26"/>
      <c r="G92" s="118">
        <f t="shared" si="62"/>
        <v>4.1061281220940875E-2</v>
      </c>
      <c r="H92" s="26"/>
      <c r="I92" s="118">
        <f t="shared" si="63"/>
        <v>7.9275341578429748E-2</v>
      </c>
      <c r="J92" s="26"/>
      <c r="K92" s="118">
        <f t="shared" si="64"/>
        <v>7.8595130624440221E-2</v>
      </c>
      <c r="L92" s="26"/>
      <c r="M92" s="118">
        <f t="shared" si="65"/>
        <v>9.2186926164421701E-2</v>
      </c>
      <c r="N92" s="27"/>
      <c r="O92" s="118">
        <f t="shared" si="66"/>
        <v>0.16295741068833772</v>
      </c>
      <c r="P92" s="103"/>
      <c r="Q92" s="119">
        <f t="shared" si="67"/>
        <v>0.10052773889531763</v>
      </c>
      <c r="R92" s="103"/>
      <c r="S92" s="119">
        <f t="shared" si="68"/>
        <v>0.17213248532455888</v>
      </c>
      <c r="T92" s="96"/>
      <c r="U92" s="119">
        <f t="shared" si="69"/>
        <v>9.5945969375834883E-2</v>
      </c>
      <c r="V92" s="96"/>
      <c r="W92" s="119">
        <f t="shared" si="70"/>
        <v>0.20907729954608412</v>
      </c>
      <c r="X92" s="138"/>
      <c r="Y92" s="119">
        <f t="shared" si="71"/>
        <v>0.12193694180206816</v>
      </c>
      <c r="Z92" s="150"/>
      <c r="AA92" s="119">
        <f t="shared" si="72"/>
        <v>0.24394616466730973</v>
      </c>
      <c r="AB92" s="96"/>
      <c r="AC92" s="118">
        <f t="shared" si="73"/>
        <v>4.1121044916768934E-2</v>
      </c>
      <c r="AD92" s="28"/>
      <c r="AE92" s="28"/>
      <c r="AF92" s="28"/>
      <c r="AG92" s="125">
        <f t="shared" si="74"/>
        <v>3.2133880390293725E-2</v>
      </c>
      <c r="AU92" s="28"/>
      <c r="AV92" s="28"/>
      <c r="AW92" s="28"/>
      <c r="AX92" s="28"/>
      <c r="AY92" s="28"/>
      <c r="AZ92" s="28"/>
      <c r="BA92" s="28"/>
      <c r="BB92" s="28"/>
      <c r="BC92" s="28"/>
      <c r="BD92" s="28"/>
      <c r="BE92" s="28"/>
      <c r="BF92" s="28"/>
      <c r="BG92" s="28">
        <v>0.10052773889531763</v>
      </c>
      <c r="BH92" s="28"/>
      <c r="BI92" s="28">
        <v>0.17213248532455888</v>
      </c>
      <c r="BJ92" s="28"/>
      <c r="BK92" s="28">
        <v>9.5945969375834883E-2</v>
      </c>
      <c r="BL92" s="28"/>
      <c r="BM92" s="28">
        <v>0.20907729954608412</v>
      </c>
      <c r="BN92" s="28"/>
      <c r="BO92" s="28">
        <v>0.12193694180206816</v>
      </c>
      <c r="BP92" s="28"/>
      <c r="BQ92" s="28">
        <v>0.24394616466730973</v>
      </c>
      <c r="BR92" s="28"/>
      <c r="BS92" s="28">
        <v>4.1121044916768934E-2</v>
      </c>
      <c r="BT92" s="28"/>
      <c r="BU92" s="28"/>
      <c r="BV92" s="28"/>
      <c r="BW92" s="28">
        <v>3.2133880390293725E-2</v>
      </c>
      <c r="BZ92" s="240">
        <f t="shared" si="75"/>
        <v>0</v>
      </c>
      <c r="CA92" s="240">
        <f t="shared" si="75"/>
        <v>-6.3473612691158365E-2</v>
      </c>
      <c r="CB92" s="240">
        <f t="shared" si="75"/>
        <v>0</v>
      </c>
      <c r="CC92" s="240">
        <f t="shared" si="75"/>
        <v>-4.1061281220940875E-2</v>
      </c>
      <c r="CD92" s="240">
        <f t="shared" si="75"/>
        <v>0</v>
      </c>
      <c r="CE92" s="240">
        <f t="shared" si="75"/>
        <v>-7.9275341578429748E-2</v>
      </c>
      <c r="CF92" s="240">
        <f t="shared" si="75"/>
        <v>0</v>
      </c>
      <c r="CG92" s="240">
        <f t="shared" si="75"/>
        <v>-7.8595130624440221E-2</v>
      </c>
      <c r="CH92" s="240">
        <f t="shared" si="75"/>
        <v>0</v>
      </c>
      <c r="CI92" s="240">
        <f t="shared" si="75"/>
        <v>-9.2186926164421701E-2</v>
      </c>
      <c r="CJ92" s="240">
        <f t="shared" si="75"/>
        <v>0</v>
      </c>
      <c r="CK92" s="240">
        <f t="shared" si="75"/>
        <v>-0.16295741068833772</v>
      </c>
      <c r="CL92" s="240">
        <f t="shared" si="75"/>
        <v>0</v>
      </c>
      <c r="CM92" s="240">
        <f t="shared" si="75"/>
        <v>0</v>
      </c>
      <c r="CN92" s="240">
        <f t="shared" si="75"/>
        <v>0</v>
      </c>
      <c r="CO92" s="240">
        <f t="shared" si="75"/>
        <v>0</v>
      </c>
      <c r="CP92" s="240">
        <f t="shared" si="75"/>
        <v>0</v>
      </c>
      <c r="CQ92" s="240">
        <f t="shared" si="75"/>
        <v>0</v>
      </c>
      <c r="CR92" s="240">
        <f t="shared" si="75"/>
        <v>0</v>
      </c>
      <c r="CS92" s="240">
        <f t="shared" si="75"/>
        <v>0</v>
      </c>
      <c r="CT92" s="240">
        <f t="shared" si="75"/>
        <v>0</v>
      </c>
      <c r="CU92" s="240">
        <f t="shared" si="75"/>
        <v>0</v>
      </c>
      <c r="CV92" s="240">
        <f t="shared" si="75"/>
        <v>0</v>
      </c>
      <c r="CW92" s="240">
        <f t="shared" si="75"/>
        <v>0</v>
      </c>
      <c r="CX92" s="240">
        <f t="shared" si="75"/>
        <v>0</v>
      </c>
      <c r="CY92" s="240">
        <f t="shared" si="75"/>
        <v>0</v>
      </c>
      <c r="CZ92" s="240">
        <f t="shared" si="75"/>
        <v>0</v>
      </c>
      <c r="DA92" s="240">
        <f t="shared" si="75"/>
        <v>0</v>
      </c>
      <c r="DB92" s="240">
        <f t="shared" si="75"/>
        <v>0</v>
      </c>
      <c r="DC92" s="240">
        <f t="shared" si="75"/>
        <v>0</v>
      </c>
    </row>
    <row r="93" spans="3:108" x14ac:dyDescent="0.25">
      <c r="C93" s="116" t="s">
        <v>155</v>
      </c>
      <c r="E93" s="118">
        <f t="shared" si="61"/>
        <v>6.2788816470260356E-2</v>
      </c>
      <c r="F93" s="26"/>
      <c r="G93" s="120">
        <f t="shared" si="62"/>
        <v>4.1729285694313861E-2</v>
      </c>
      <c r="H93" s="26"/>
      <c r="I93" s="118">
        <f t="shared" si="63"/>
        <v>8.0011981461487247E-2</v>
      </c>
      <c r="J93" s="26"/>
      <c r="K93" s="120">
        <f t="shared" si="64"/>
        <v>7.8011632656032448E-2</v>
      </c>
      <c r="L93" s="26"/>
      <c r="M93" s="118">
        <f t="shared" si="65"/>
        <v>8.888157829863097E-2</v>
      </c>
      <c r="N93" s="27"/>
      <c r="O93" s="120">
        <f t="shared" si="66"/>
        <v>0.16503777965065411</v>
      </c>
      <c r="P93" s="103"/>
      <c r="Q93" s="119">
        <f t="shared" si="67"/>
        <v>0.10223978711327275</v>
      </c>
      <c r="R93" s="103"/>
      <c r="S93" s="119">
        <f t="shared" si="68"/>
        <v>0.17272888191287328</v>
      </c>
      <c r="T93" s="96"/>
      <c r="U93" s="119">
        <f t="shared" si="69"/>
        <v>9.8129549571039698E-2</v>
      </c>
      <c r="V93" s="96"/>
      <c r="W93" s="119">
        <f t="shared" si="70"/>
        <v>0.20926573718715355</v>
      </c>
      <c r="X93" s="138"/>
      <c r="Y93" s="119">
        <f t="shared" si="71"/>
        <v>0.11919127820445019</v>
      </c>
      <c r="Z93" s="150"/>
      <c r="AA93" s="119">
        <f t="shared" si="72"/>
        <v>0.2446088772929905</v>
      </c>
      <c r="AB93" s="96"/>
      <c r="AC93" s="118">
        <f t="shared" si="73"/>
        <v>4.0835001315563835E-2</v>
      </c>
      <c r="AD93" s="28"/>
      <c r="AE93" s="28"/>
      <c r="AF93" s="28"/>
      <c r="AG93" s="125">
        <f t="shared" si="74"/>
        <v>3.2297394289710152E-2</v>
      </c>
      <c r="AU93" s="28"/>
      <c r="AV93" s="28"/>
      <c r="AW93" s="28"/>
      <c r="AX93" s="28"/>
      <c r="AY93" s="28"/>
      <c r="AZ93" s="28"/>
      <c r="BA93" s="28"/>
      <c r="BB93" s="28"/>
      <c r="BC93" s="28"/>
      <c r="BD93" s="28"/>
      <c r="BE93" s="28"/>
      <c r="BF93" s="28"/>
      <c r="BG93" s="28">
        <v>0.10223978711327275</v>
      </c>
      <c r="BH93" s="28"/>
      <c r="BI93" s="28">
        <v>0.17272888191287328</v>
      </c>
      <c r="BJ93" s="28"/>
      <c r="BK93" s="28">
        <v>9.8129549571039698E-2</v>
      </c>
      <c r="BL93" s="28"/>
      <c r="BM93" s="28">
        <v>0.20926573718715355</v>
      </c>
      <c r="BN93" s="28"/>
      <c r="BO93" s="28">
        <v>0.11919127820445019</v>
      </c>
      <c r="BP93" s="28"/>
      <c r="BQ93" s="28">
        <v>0.2446088772929905</v>
      </c>
      <c r="BR93" s="28"/>
      <c r="BS93" s="28">
        <v>4.0835001315563835E-2</v>
      </c>
      <c r="BT93" s="28"/>
      <c r="BU93" s="28"/>
      <c r="BV93" s="28"/>
      <c r="BW93" s="28">
        <v>3.2297394289710152E-2</v>
      </c>
      <c r="BZ93" s="240">
        <f t="shared" si="75"/>
        <v>0</v>
      </c>
      <c r="CA93" s="240">
        <f t="shared" si="75"/>
        <v>-6.2788816470260356E-2</v>
      </c>
      <c r="CB93" s="240">
        <f t="shared" si="75"/>
        <v>0</v>
      </c>
      <c r="CC93" s="240">
        <f t="shared" si="75"/>
        <v>-4.1729285694313861E-2</v>
      </c>
      <c r="CD93" s="240">
        <f t="shared" si="75"/>
        <v>0</v>
      </c>
      <c r="CE93" s="240">
        <f t="shared" si="75"/>
        <v>-8.0011981461487247E-2</v>
      </c>
      <c r="CF93" s="240">
        <f t="shared" si="75"/>
        <v>0</v>
      </c>
      <c r="CG93" s="240">
        <f t="shared" si="75"/>
        <v>-7.8011632656032448E-2</v>
      </c>
      <c r="CH93" s="240">
        <f t="shared" si="75"/>
        <v>0</v>
      </c>
      <c r="CI93" s="240">
        <f t="shared" si="75"/>
        <v>-8.888157829863097E-2</v>
      </c>
      <c r="CJ93" s="240">
        <f t="shared" si="75"/>
        <v>0</v>
      </c>
      <c r="CK93" s="240">
        <f t="shared" si="75"/>
        <v>-0.16503777965065411</v>
      </c>
      <c r="CL93" s="240">
        <f t="shared" si="75"/>
        <v>0</v>
      </c>
      <c r="CM93" s="240">
        <f t="shared" si="75"/>
        <v>0</v>
      </c>
      <c r="CN93" s="240">
        <f t="shared" si="75"/>
        <v>0</v>
      </c>
      <c r="CO93" s="240">
        <f t="shared" si="75"/>
        <v>0</v>
      </c>
      <c r="CP93" s="240">
        <f t="shared" si="75"/>
        <v>0</v>
      </c>
      <c r="CQ93" s="240">
        <f t="shared" si="75"/>
        <v>0</v>
      </c>
      <c r="CR93" s="240">
        <f t="shared" si="75"/>
        <v>0</v>
      </c>
      <c r="CS93" s="240">
        <f t="shared" si="75"/>
        <v>0</v>
      </c>
      <c r="CT93" s="240">
        <f t="shared" si="75"/>
        <v>0</v>
      </c>
      <c r="CU93" s="240">
        <f t="shared" si="75"/>
        <v>0</v>
      </c>
      <c r="CV93" s="240">
        <f t="shared" si="75"/>
        <v>0</v>
      </c>
      <c r="CW93" s="240">
        <f t="shared" si="75"/>
        <v>0</v>
      </c>
      <c r="CX93" s="240">
        <f t="shared" si="75"/>
        <v>0</v>
      </c>
      <c r="CY93" s="240">
        <f t="shared" si="75"/>
        <v>0</v>
      </c>
      <c r="CZ93" s="240">
        <f t="shared" si="75"/>
        <v>0</v>
      </c>
      <c r="DA93" s="240">
        <f t="shared" si="75"/>
        <v>0</v>
      </c>
      <c r="DB93" s="240">
        <f t="shared" si="75"/>
        <v>0</v>
      </c>
      <c r="DC93" s="240">
        <f t="shared" si="75"/>
        <v>0</v>
      </c>
    </row>
    <row r="94" spans="3:108" x14ac:dyDescent="0.25">
      <c r="C94" s="117" t="s">
        <v>156</v>
      </c>
      <c r="D94" s="128"/>
      <c r="E94" s="118">
        <f t="shared" si="61"/>
        <v>6.185338458812395E-2</v>
      </c>
      <c r="F94" s="147"/>
      <c r="G94" s="120">
        <f t="shared" si="62"/>
        <v>4.2505405170351993E-2</v>
      </c>
      <c r="H94" s="147"/>
      <c r="I94" s="118">
        <f t="shared" si="63"/>
        <v>8.0596774417719397E-2</v>
      </c>
      <c r="J94" s="147"/>
      <c r="K94" s="120">
        <f t="shared" si="64"/>
        <v>7.7442042166505159E-2</v>
      </c>
      <c r="L94" s="147"/>
      <c r="M94" s="118">
        <f t="shared" si="65"/>
        <v>9.4658576194769806E-2</v>
      </c>
      <c r="N94" s="149"/>
      <c r="O94" s="120">
        <f t="shared" si="66"/>
        <v>0.16383276932126925</v>
      </c>
      <c r="P94" s="151"/>
      <c r="Q94" s="119">
        <f t="shared" si="67"/>
        <v>0.10614508531907751</v>
      </c>
      <c r="R94" s="151"/>
      <c r="S94" s="121">
        <f t="shared" si="68"/>
        <v>0.1701347711430303</v>
      </c>
      <c r="T94" s="150"/>
      <c r="U94" s="119">
        <f t="shared" si="69"/>
        <v>9.895062897667084E-2</v>
      </c>
      <c r="V94" s="150"/>
      <c r="W94" s="121">
        <f t="shared" si="70"/>
        <v>0.2087058678186624</v>
      </c>
      <c r="X94" s="151"/>
      <c r="Y94" s="119">
        <f t="shared" si="71"/>
        <v>0.11806784153705552</v>
      </c>
      <c r="Z94" s="150"/>
      <c r="AA94" s="162">
        <f t="shared" si="72"/>
        <v>0.24480996634835983</v>
      </c>
      <c r="AB94" s="99"/>
      <c r="AC94" s="118">
        <f t="shared" si="73"/>
        <v>4.0427529807208984E-2</v>
      </c>
      <c r="AD94" s="126"/>
      <c r="AE94" s="28"/>
      <c r="AF94" s="127"/>
      <c r="AG94" s="125">
        <f t="shared" si="74"/>
        <v>3.2500414200700815E-2</v>
      </c>
      <c r="AI94" s="109"/>
      <c r="AJ94" s="109"/>
      <c r="AK94" s="96"/>
      <c r="AL94" s="100"/>
      <c r="AU94" s="28"/>
      <c r="AV94" s="28"/>
      <c r="AW94" s="28"/>
      <c r="AX94" s="28"/>
      <c r="AY94" s="28"/>
      <c r="AZ94" s="28"/>
      <c r="BA94" s="28"/>
      <c r="BB94" s="28"/>
      <c r="BC94" s="28"/>
      <c r="BD94" s="28"/>
      <c r="BE94" s="28"/>
      <c r="BF94" s="28"/>
      <c r="BG94" s="28">
        <v>0.10614508531907751</v>
      </c>
      <c r="BH94" s="28"/>
      <c r="BI94" s="28">
        <v>0.1701347711430303</v>
      </c>
      <c r="BJ94" s="28"/>
      <c r="BK94" s="28">
        <v>9.895062897667084E-2</v>
      </c>
      <c r="BL94" s="28"/>
      <c r="BM94" s="28">
        <v>0.2087058678186624</v>
      </c>
      <c r="BN94" s="28"/>
      <c r="BO94" s="28">
        <v>0.11806784153705552</v>
      </c>
      <c r="BP94" s="28"/>
      <c r="BQ94" s="28">
        <v>0.24480996634835983</v>
      </c>
      <c r="BR94" s="28"/>
      <c r="BS94" s="28">
        <v>4.0427529807208984E-2</v>
      </c>
      <c r="BT94" s="28"/>
      <c r="BU94" s="28"/>
      <c r="BV94" s="28"/>
      <c r="BW94" s="28">
        <v>3.2500414200700815E-2</v>
      </c>
      <c r="BZ94" s="240">
        <f t="shared" si="75"/>
        <v>0</v>
      </c>
      <c r="CA94" s="240">
        <f t="shared" si="75"/>
        <v>-6.185338458812395E-2</v>
      </c>
      <c r="CB94" s="240">
        <f t="shared" si="75"/>
        <v>0</v>
      </c>
      <c r="CC94" s="240">
        <f t="shared" si="75"/>
        <v>-4.2505405170351993E-2</v>
      </c>
      <c r="CD94" s="240">
        <f t="shared" si="75"/>
        <v>0</v>
      </c>
      <c r="CE94" s="240">
        <f t="shared" si="75"/>
        <v>-8.0596774417719397E-2</v>
      </c>
      <c r="CF94" s="240">
        <f t="shared" si="75"/>
        <v>0</v>
      </c>
      <c r="CG94" s="240">
        <f t="shared" si="75"/>
        <v>-7.7442042166505159E-2</v>
      </c>
      <c r="CH94" s="240">
        <f t="shared" si="75"/>
        <v>0</v>
      </c>
      <c r="CI94" s="240">
        <f t="shared" si="75"/>
        <v>-9.4658576194769806E-2</v>
      </c>
      <c r="CJ94" s="240">
        <f t="shared" si="75"/>
        <v>0</v>
      </c>
      <c r="CK94" s="240">
        <f t="shared" si="75"/>
        <v>-0.16383276932126925</v>
      </c>
      <c r="CL94" s="240">
        <f t="shared" si="75"/>
        <v>0</v>
      </c>
      <c r="CM94" s="240">
        <f t="shared" si="75"/>
        <v>0</v>
      </c>
      <c r="CN94" s="240">
        <f t="shared" si="75"/>
        <v>0</v>
      </c>
      <c r="CO94" s="240">
        <f t="shared" si="75"/>
        <v>0</v>
      </c>
      <c r="CP94" s="240">
        <f t="shared" si="75"/>
        <v>0</v>
      </c>
      <c r="CQ94" s="240">
        <f t="shared" si="75"/>
        <v>0</v>
      </c>
      <c r="CR94" s="240">
        <f t="shared" si="75"/>
        <v>0</v>
      </c>
      <c r="CS94" s="240">
        <f t="shared" si="75"/>
        <v>0</v>
      </c>
      <c r="CT94" s="240">
        <f t="shared" si="75"/>
        <v>0</v>
      </c>
      <c r="CU94" s="240">
        <f t="shared" si="75"/>
        <v>0</v>
      </c>
      <c r="CV94" s="240">
        <f t="shared" si="75"/>
        <v>0</v>
      </c>
      <c r="CW94" s="240">
        <f t="shared" si="75"/>
        <v>0</v>
      </c>
      <c r="CX94" s="240">
        <f t="shared" si="75"/>
        <v>0</v>
      </c>
      <c r="CY94" s="240">
        <f t="shared" si="75"/>
        <v>0</v>
      </c>
      <c r="CZ94" s="240">
        <f t="shared" si="75"/>
        <v>0</v>
      </c>
      <c r="DA94" s="240">
        <f t="shared" si="75"/>
        <v>0</v>
      </c>
      <c r="DB94" s="240">
        <f t="shared" si="75"/>
        <v>0</v>
      </c>
      <c r="DC94" s="240">
        <f t="shared" si="75"/>
        <v>0</v>
      </c>
    </row>
    <row r="95" spans="3:108" s="100" customFormat="1" x14ac:dyDescent="0.25">
      <c r="C95" s="111" t="s">
        <v>157</v>
      </c>
      <c r="D95" s="129"/>
      <c r="E95" s="119">
        <f t="shared" si="61"/>
        <v>6.1016494766501728E-2</v>
      </c>
      <c r="F95" s="148"/>
      <c r="G95" s="121">
        <f t="shared" si="62"/>
        <v>4.3209141984739997E-2</v>
      </c>
      <c r="H95" s="148"/>
      <c r="I95" s="119">
        <f t="shared" si="63"/>
        <v>8.1239782665277982E-2</v>
      </c>
      <c r="J95" s="148"/>
      <c r="K95" s="121">
        <f t="shared" si="64"/>
        <v>7.6859230323013658E-2</v>
      </c>
      <c r="L95" s="148"/>
      <c r="M95" s="119">
        <f t="shared" si="65"/>
        <v>9.2926705073516969E-2</v>
      </c>
      <c r="N95" s="150"/>
      <c r="O95" s="121">
        <f t="shared" si="66"/>
        <v>0.16350252682263489</v>
      </c>
      <c r="P95" s="151"/>
      <c r="Q95" s="119">
        <f t="shared" si="67"/>
        <v>0.10433145787162257</v>
      </c>
      <c r="R95" s="151"/>
      <c r="S95" s="97">
        <f t="shared" si="68"/>
        <v>0.16933302630015451</v>
      </c>
      <c r="T95" s="150"/>
      <c r="U95" s="119">
        <f t="shared" si="69"/>
        <v>9.8528023795630748E-2</v>
      </c>
      <c r="V95" s="150"/>
      <c r="W95" s="121">
        <f t="shared" si="70"/>
        <v>0.20856850707647467</v>
      </c>
      <c r="X95" s="151"/>
      <c r="Y95" s="105">
        <f t="shared" si="71"/>
        <v>0.12140329300236541</v>
      </c>
      <c r="Z95" s="150"/>
      <c r="AA95" s="136">
        <f t="shared" si="72"/>
        <v>0.24551878782557129</v>
      </c>
      <c r="AB95" s="150"/>
      <c r="AC95" s="119">
        <f t="shared" si="73"/>
        <v>4.0005888844949489E-2</v>
      </c>
      <c r="AD95" s="130"/>
      <c r="AE95" s="104"/>
      <c r="AF95" s="131"/>
      <c r="AG95" s="119">
        <f t="shared" si="74"/>
        <v>3.2651788447418291E-2</v>
      </c>
      <c r="AH95" s="109"/>
      <c r="AI95" s="109"/>
      <c r="AJ95" s="109"/>
      <c r="AK95" s="96"/>
      <c r="AS95" s="7"/>
      <c r="AT95" s="7"/>
      <c r="AU95" s="28"/>
      <c r="AV95" s="28"/>
      <c r="AW95" s="28"/>
      <c r="AX95" s="28"/>
      <c r="AY95" s="28"/>
      <c r="AZ95" s="28"/>
      <c r="BA95" s="28"/>
      <c r="BB95" s="28"/>
      <c r="BC95" s="28"/>
      <c r="BD95" s="28"/>
      <c r="BE95" s="28"/>
      <c r="BF95" s="28"/>
      <c r="BG95" s="28">
        <v>0.10433145787162257</v>
      </c>
      <c r="BH95" s="28"/>
      <c r="BI95" s="28">
        <v>0.16933302630015451</v>
      </c>
      <c r="BJ95" s="28"/>
      <c r="BK95" s="28">
        <v>9.8528023795630748E-2</v>
      </c>
      <c r="BL95" s="28"/>
      <c r="BM95" s="28">
        <v>0.20856850707647467</v>
      </c>
      <c r="BN95" s="28"/>
      <c r="BO95" s="28">
        <v>0.12140329300236541</v>
      </c>
      <c r="BP95" s="28"/>
      <c r="BQ95" s="28">
        <v>0.24551878782557129</v>
      </c>
      <c r="BR95" s="28"/>
      <c r="BS95" s="28">
        <v>4.0005888844949489E-2</v>
      </c>
      <c r="BT95" s="28"/>
      <c r="BU95" s="28"/>
      <c r="BV95" s="28"/>
      <c r="BW95" s="28">
        <v>3.2651788447418291E-2</v>
      </c>
      <c r="BX95" s="7"/>
      <c r="BY95" s="240"/>
      <c r="BZ95" s="240">
        <f t="shared" si="75"/>
        <v>0</v>
      </c>
      <c r="CA95" s="240">
        <f t="shared" si="75"/>
        <v>-6.1016494766501728E-2</v>
      </c>
      <c r="CB95" s="240">
        <f t="shared" si="75"/>
        <v>0</v>
      </c>
      <c r="CC95" s="240">
        <f t="shared" si="75"/>
        <v>-4.3209141984739997E-2</v>
      </c>
      <c r="CD95" s="240">
        <f t="shared" si="75"/>
        <v>0</v>
      </c>
      <c r="CE95" s="240">
        <f t="shared" si="75"/>
        <v>-8.1239782665277982E-2</v>
      </c>
      <c r="CF95" s="240">
        <f t="shared" si="75"/>
        <v>0</v>
      </c>
      <c r="CG95" s="240">
        <f t="shared" si="75"/>
        <v>-7.6859230323013658E-2</v>
      </c>
      <c r="CH95" s="240">
        <f t="shared" si="75"/>
        <v>0</v>
      </c>
      <c r="CI95" s="240">
        <f t="shared" si="75"/>
        <v>-9.2926705073516969E-2</v>
      </c>
      <c r="CJ95" s="240">
        <f t="shared" si="75"/>
        <v>0</v>
      </c>
      <c r="CK95" s="240">
        <f t="shared" si="75"/>
        <v>-0.16350252682263489</v>
      </c>
      <c r="CL95" s="240">
        <f t="shared" si="75"/>
        <v>0</v>
      </c>
      <c r="CM95" s="240">
        <f t="shared" si="75"/>
        <v>0</v>
      </c>
      <c r="CN95" s="240">
        <f t="shared" si="75"/>
        <v>0</v>
      </c>
      <c r="CO95" s="240">
        <f t="shared" si="75"/>
        <v>0</v>
      </c>
      <c r="CP95" s="240">
        <f t="shared" si="75"/>
        <v>0</v>
      </c>
      <c r="CQ95" s="240">
        <f t="shared" si="75"/>
        <v>0</v>
      </c>
      <c r="CR95" s="240">
        <f t="shared" si="75"/>
        <v>0</v>
      </c>
      <c r="CS95" s="240">
        <f t="shared" si="75"/>
        <v>0</v>
      </c>
      <c r="CT95" s="240">
        <f t="shared" si="75"/>
        <v>0</v>
      </c>
      <c r="CU95" s="240">
        <f t="shared" si="75"/>
        <v>0</v>
      </c>
      <c r="CV95" s="240">
        <f t="shared" si="75"/>
        <v>0</v>
      </c>
      <c r="CW95" s="240">
        <f t="shared" si="75"/>
        <v>0</v>
      </c>
      <c r="CX95" s="240">
        <f t="shared" si="75"/>
        <v>0</v>
      </c>
      <c r="CY95" s="240">
        <f t="shared" si="75"/>
        <v>0</v>
      </c>
      <c r="CZ95" s="240">
        <f t="shared" si="75"/>
        <v>0</v>
      </c>
      <c r="DA95" s="240">
        <f t="shared" si="75"/>
        <v>0</v>
      </c>
      <c r="DB95" s="240">
        <f t="shared" si="75"/>
        <v>0</v>
      </c>
      <c r="DC95" s="240">
        <f t="shared" si="75"/>
        <v>0</v>
      </c>
      <c r="DD95" s="7"/>
    </row>
    <row r="96" spans="3:108" s="100" customFormat="1" x14ac:dyDescent="0.25">
      <c r="C96" s="107" t="s">
        <v>158</v>
      </c>
      <c r="D96" s="129"/>
      <c r="E96" s="105">
        <f t="shared" si="61"/>
        <v>5.9982670791891346E-2</v>
      </c>
      <c r="F96" s="148"/>
      <c r="G96" s="97">
        <f t="shared" si="62"/>
        <v>4.3737775381798898E-2</v>
      </c>
      <c r="H96" s="148"/>
      <c r="I96" s="105">
        <f t="shared" si="63"/>
        <v>8.1084220968495213E-2</v>
      </c>
      <c r="J96" s="148"/>
      <c r="K96" s="97">
        <f t="shared" si="64"/>
        <v>7.6987395808346196E-2</v>
      </c>
      <c r="L96" s="148"/>
      <c r="M96" s="105">
        <f t="shared" si="65"/>
        <v>8.6484490461794516E-2</v>
      </c>
      <c r="N96" s="148"/>
      <c r="O96" s="97">
        <f t="shared" si="66"/>
        <v>0.1648529090094871</v>
      </c>
      <c r="P96" s="151"/>
      <c r="Q96" s="105">
        <f t="shared" si="67"/>
        <v>0.10309006161573331</v>
      </c>
      <c r="R96" s="148"/>
      <c r="S96" s="97">
        <f t="shared" si="68"/>
        <v>0.16965561353417763</v>
      </c>
      <c r="T96" s="150"/>
      <c r="U96" s="105">
        <f t="shared" si="69"/>
        <v>9.2550319556079952E-2</v>
      </c>
      <c r="V96" s="148"/>
      <c r="W96" s="97">
        <f t="shared" si="70"/>
        <v>0.20935682426286975</v>
      </c>
      <c r="X96" s="151"/>
      <c r="Y96" s="105">
        <f t="shared" si="71"/>
        <v>0.11232562456690043</v>
      </c>
      <c r="Z96" s="148"/>
      <c r="AA96" s="136">
        <f t="shared" si="72"/>
        <v>0.24467169201672101</v>
      </c>
      <c r="AB96" s="150"/>
      <c r="AC96" s="105">
        <f t="shared" si="73"/>
        <v>3.9530155056938243E-2</v>
      </c>
      <c r="AD96" s="141"/>
      <c r="AE96" s="109"/>
      <c r="AF96" s="142"/>
      <c r="AG96" s="119">
        <f t="shared" si="74"/>
        <v>3.277814483733546E-2</v>
      </c>
      <c r="AU96" s="109"/>
      <c r="AV96" s="109"/>
      <c r="AW96" s="109"/>
      <c r="AX96" s="109"/>
      <c r="AY96" s="109"/>
      <c r="AZ96" s="109"/>
      <c r="BA96" s="109"/>
      <c r="BB96" s="109"/>
      <c r="BC96" s="109"/>
      <c r="BD96" s="109"/>
      <c r="BE96" s="109"/>
      <c r="BF96" s="109"/>
      <c r="BG96" s="109">
        <v>0.10309006161573331</v>
      </c>
      <c r="BH96" s="109"/>
      <c r="BI96" s="109">
        <v>0.16965561353417763</v>
      </c>
      <c r="BJ96" s="109"/>
      <c r="BK96" s="109">
        <v>9.2550319556079952E-2</v>
      </c>
      <c r="BL96" s="109"/>
      <c r="BM96" s="109">
        <v>0.20935682426286975</v>
      </c>
      <c r="BN96" s="109"/>
      <c r="BO96" s="109">
        <v>0.11232562456690043</v>
      </c>
      <c r="BP96" s="109"/>
      <c r="BQ96" s="109">
        <v>0.24467169201672101</v>
      </c>
      <c r="BR96" s="109"/>
      <c r="BS96" s="109">
        <v>3.9530155056938243E-2</v>
      </c>
      <c r="BT96" s="109"/>
      <c r="BU96" s="109"/>
      <c r="BV96" s="109"/>
      <c r="BW96" s="109">
        <v>3.277814483733546E-2</v>
      </c>
      <c r="BY96" s="240"/>
      <c r="BZ96" s="240">
        <f t="shared" si="75"/>
        <v>0</v>
      </c>
      <c r="CA96" s="240">
        <f t="shared" si="75"/>
        <v>-5.9982670791891346E-2</v>
      </c>
      <c r="CB96" s="240">
        <f t="shared" si="75"/>
        <v>0</v>
      </c>
      <c r="CC96" s="240">
        <f t="shared" si="75"/>
        <v>-4.3737775381798898E-2</v>
      </c>
      <c r="CD96" s="240">
        <f t="shared" si="75"/>
        <v>0</v>
      </c>
      <c r="CE96" s="240">
        <f t="shared" si="75"/>
        <v>-8.1084220968495213E-2</v>
      </c>
      <c r="CF96" s="240">
        <f t="shared" si="75"/>
        <v>0</v>
      </c>
      <c r="CG96" s="240">
        <f t="shared" si="75"/>
        <v>-7.6987395808346196E-2</v>
      </c>
      <c r="CH96" s="240">
        <f t="shared" si="75"/>
        <v>0</v>
      </c>
      <c r="CI96" s="240">
        <f t="shared" si="75"/>
        <v>-8.6484490461794516E-2</v>
      </c>
      <c r="CJ96" s="240">
        <f t="shared" si="75"/>
        <v>0</v>
      </c>
      <c r="CK96" s="240">
        <f t="shared" si="75"/>
        <v>-0.1648529090094871</v>
      </c>
      <c r="CL96" s="240">
        <f t="shared" si="75"/>
        <v>0</v>
      </c>
      <c r="CM96" s="240">
        <f t="shared" si="75"/>
        <v>0</v>
      </c>
      <c r="CN96" s="240">
        <f t="shared" si="75"/>
        <v>0</v>
      </c>
      <c r="CO96" s="240">
        <f t="shared" ref="CO96:CO102" si="76">BI96-S96</f>
        <v>0</v>
      </c>
      <c r="CP96" s="240">
        <f t="shared" ref="CP96:CP102" si="77">BJ96-T96</f>
        <v>0</v>
      </c>
      <c r="CQ96" s="240">
        <f t="shared" ref="CQ96:CQ102" si="78">BK96-U96</f>
        <v>0</v>
      </c>
      <c r="CR96" s="240">
        <f t="shared" ref="CR96:CR102" si="79">BL96-V96</f>
        <v>0</v>
      </c>
      <c r="CS96" s="240">
        <f t="shared" ref="CS96:CS102" si="80">BM96-W96</f>
        <v>0</v>
      </c>
      <c r="CT96" s="240">
        <f t="shared" ref="CT96:CT102" si="81">BN96-X96</f>
        <v>0</v>
      </c>
      <c r="CU96" s="240">
        <f t="shared" ref="CU96:CU102" si="82">BO96-Y96</f>
        <v>0</v>
      </c>
      <c r="CV96" s="240">
        <f t="shared" ref="CV96:CV102" si="83">BP96-Z96</f>
        <v>0</v>
      </c>
      <c r="CW96" s="240">
        <f t="shared" ref="CW96:CW102" si="84">BQ96-AA96</f>
        <v>0</v>
      </c>
      <c r="CX96" s="240">
        <f t="shared" ref="CX96:CX102" si="85">BR96-AB96</f>
        <v>0</v>
      </c>
      <c r="CY96" s="240">
        <f t="shared" ref="CY96:CY102" si="86">BS96-AC96</f>
        <v>0</v>
      </c>
      <c r="CZ96" s="240">
        <f t="shared" ref="CZ96:CZ102" si="87">BT96-AD96</f>
        <v>0</v>
      </c>
      <c r="DA96" s="240">
        <f t="shared" ref="DA96:DA102" si="88">BU96-AE96</f>
        <v>0</v>
      </c>
      <c r="DB96" s="240">
        <f t="shared" ref="DB96:DB102" si="89">BV96-AF96</f>
        <v>0</v>
      </c>
      <c r="DC96" s="240">
        <f t="shared" ref="DC96:DC102" si="90">BW96-AG96</f>
        <v>0</v>
      </c>
    </row>
    <row r="97" spans="2:108" s="100" customFormat="1" x14ac:dyDescent="0.25">
      <c r="C97" s="107" t="s">
        <v>159</v>
      </c>
      <c r="D97" s="129"/>
      <c r="E97" s="105">
        <f t="shared" si="61"/>
        <v>5.8870636474837701E-2</v>
      </c>
      <c r="F97" s="148"/>
      <c r="G97" s="136">
        <f t="shared" si="62"/>
        <v>4.4165577051481178E-2</v>
      </c>
      <c r="H97" s="148"/>
      <c r="I97" s="105">
        <f t="shared" si="63"/>
        <v>8.3150167077829629E-2</v>
      </c>
      <c r="J97" s="148"/>
      <c r="K97" s="136">
        <f t="shared" si="64"/>
        <v>7.5303091245966042E-2</v>
      </c>
      <c r="L97" s="148"/>
      <c r="M97" s="105">
        <f t="shared" si="65"/>
        <v>9.1148075433201026E-2</v>
      </c>
      <c r="N97" s="148"/>
      <c r="O97" s="136">
        <f t="shared" si="66"/>
        <v>0.16510716337451806</v>
      </c>
      <c r="P97" s="152"/>
      <c r="Q97" s="105">
        <f t="shared" si="67"/>
        <v>0.10992363784807635</v>
      </c>
      <c r="R97" s="148"/>
      <c r="S97" s="136">
        <f t="shared" si="68"/>
        <v>0.16817203386305438</v>
      </c>
      <c r="T97" s="150"/>
      <c r="U97" s="105">
        <f t="shared" si="69"/>
        <v>9.5728041902835015E-2</v>
      </c>
      <c r="V97" s="148"/>
      <c r="W97" s="136">
        <f t="shared" si="70"/>
        <v>0.20885444637275483</v>
      </c>
      <c r="X97" s="152"/>
      <c r="Y97" s="105">
        <f t="shared" si="71"/>
        <v>0.1113926841725319</v>
      </c>
      <c r="Z97" s="148"/>
      <c r="AA97" s="136">
        <f t="shared" si="72"/>
        <v>0.24462929395329047</v>
      </c>
      <c r="AB97" s="150"/>
      <c r="AC97" s="105">
        <f t="shared" si="73"/>
        <v>3.9040237602023797E-2</v>
      </c>
      <c r="AD97" s="141"/>
      <c r="AE97" s="109"/>
      <c r="AF97" s="142"/>
      <c r="AG97" s="119">
        <f t="shared" si="74"/>
        <v>3.28554697147019E-2</v>
      </c>
      <c r="AU97" s="109"/>
      <c r="AV97" s="109"/>
      <c r="AW97" s="109"/>
      <c r="AX97" s="109"/>
      <c r="AY97" s="109"/>
      <c r="AZ97" s="109"/>
      <c r="BA97" s="109"/>
      <c r="BB97" s="109"/>
      <c r="BC97" s="109"/>
      <c r="BD97" s="109"/>
      <c r="BE97" s="109"/>
      <c r="BF97" s="109"/>
      <c r="BG97" s="109">
        <v>0.10992363784807635</v>
      </c>
      <c r="BH97" s="109"/>
      <c r="BI97" s="109">
        <v>0.16817203386305438</v>
      </c>
      <c r="BJ97" s="109"/>
      <c r="BK97" s="109">
        <v>9.5728041902835015E-2</v>
      </c>
      <c r="BL97" s="109"/>
      <c r="BM97" s="109">
        <v>0.20885444637275483</v>
      </c>
      <c r="BN97" s="109"/>
      <c r="BO97" s="109">
        <v>0.1113926841725319</v>
      </c>
      <c r="BP97" s="109"/>
      <c r="BQ97" s="109">
        <v>0.24462929395329047</v>
      </c>
      <c r="BR97" s="109"/>
      <c r="BS97" s="109">
        <v>3.9040237602023797E-2</v>
      </c>
      <c r="BT97" s="109"/>
      <c r="BU97" s="109"/>
      <c r="BV97" s="109"/>
      <c r="BW97" s="109">
        <v>3.28554697147019E-2</v>
      </c>
      <c r="BY97" s="240"/>
      <c r="BZ97" s="240">
        <f t="shared" ref="BZ97:BZ102" si="91">AT97-D97</f>
        <v>0</v>
      </c>
      <c r="CA97" s="240">
        <f t="shared" ref="CA97:CA102" si="92">AU97-E97</f>
        <v>-5.8870636474837701E-2</v>
      </c>
      <c r="CB97" s="240">
        <f t="shared" ref="CB97:CB102" si="93">AV97-F97</f>
        <v>0</v>
      </c>
      <c r="CC97" s="240">
        <f t="shared" ref="CC97:CC102" si="94">AW97-G97</f>
        <v>-4.4165577051481178E-2</v>
      </c>
      <c r="CD97" s="240">
        <f t="shared" ref="CD97:CD102" si="95">AX97-H97</f>
        <v>0</v>
      </c>
      <c r="CE97" s="240">
        <f t="shared" ref="CE97:CE102" si="96">AY97-I97</f>
        <v>-8.3150167077829629E-2</v>
      </c>
      <c r="CF97" s="240">
        <f t="shared" ref="CF97:CF102" si="97">AZ97-J97</f>
        <v>0</v>
      </c>
      <c r="CG97" s="240">
        <f t="shared" ref="CG97:CG102" si="98">BA97-K97</f>
        <v>-7.5303091245966042E-2</v>
      </c>
      <c r="CH97" s="240">
        <f t="shared" ref="CH97:CH102" si="99">BB97-L97</f>
        <v>0</v>
      </c>
      <c r="CI97" s="240">
        <f t="shared" ref="CI97:CI102" si="100">BC97-M97</f>
        <v>-9.1148075433201026E-2</v>
      </c>
      <c r="CJ97" s="240">
        <f t="shared" ref="CJ97:CJ102" si="101">BD97-N97</f>
        <v>0</v>
      </c>
      <c r="CK97" s="240">
        <f t="shared" ref="CK97:CK102" si="102">BE97-O97</f>
        <v>-0.16510716337451806</v>
      </c>
      <c r="CL97" s="240">
        <f t="shared" ref="CL97:CL102" si="103">BF97-P97</f>
        <v>0</v>
      </c>
      <c r="CM97" s="240">
        <f t="shared" ref="CM97:CM102" si="104">BG97-Q97</f>
        <v>0</v>
      </c>
      <c r="CN97" s="240">
        <f t="shared" ref="CN97:CN102" si="105">BH97-R97</f>
        <v>0</v>
      </c>
      <c r="CO97" s="240">
        <f t="shared" si="76"/>
        <v>0</v>
      </c>
      <c r="CP97" s="240">
        <f t="shared" si="77"/>
        <v>0</v>
      </c>
      <c r="CQ97" s="240">
        <f t="shared" si="78"/>
        <v>0</v>
      </c>
      <c r="CR97" s="240">
        <f t="shared" si="79"/>
        <v>0</v>
      </c>
      <c r="CS97" s="240">
        <f t="shared" si="80"/>
        <v>0</v>
      </c>
      <c r="CT97" s="240">
        <f t="shared" si="81"/>
        <v>0</v>
      </c>
      <c r="CU97" s="240">
        <f t="shared" si="82"/>
        <v>0</v>
      </c>
      <c r="CV97" s="240">
        <f t="shared" si="83"/>
        <v>0</v>
      </c>
      <c r="CW97" s="240">
        <f t="shared" si="84"/>
        <v>0</v>
      </c>
      <c r="CX97" s="240">
        <f t="shared" si="85"/>
        <v>0</v>
      </c>
      <c r="CY97" s="240">
        <f t="shared" si="86"/>
        <v>0</v>
      </c>
      <c r="CZ97" s="240">
        <f t="shared" si="87"/>
        <v>0</v>
      </c>
      <c r="DA97" s="240">
        <f t="shared" si="88"/>
        <v>0</v>
      </c>
      <c r="DB97" s="240">
        <f t="shared" si="89"/>
        <v>0</v>
      </c>
      <c r="DC97" s="240">
        <f t="shared" si="90"/>
        <v>0</v>
      </c>
    </row>
    <row r="98" spans="2:108" s="100" customFormat="1" x14ac:dyDescent="0.25">
      <c r="C98" s="107" t="s">
        <v>160</v>
      </c>
      <c r="D98" s="129"/>
      <c r="E98" s="105">
        <f t="shared" si="61"/>
        <v>5.7679244916556849E-2</v>
      </c>
      <c r="F98" s="148"/>
      <c r="G98" s="136">
        <f t="shared" si="62"/>
        <v>4.4738584343977573E-2</v>
      </c>
      <c r="H98" s="148"/>
      <c r="I98" s="105">
        <f t="shared" si="63"/>
        <v>8.1666684079568563E-2</v>
      </c>
      <c r="J98" s="148"/>
      <c r="K98" s="136">
        <f t="shared" si="64"/>
        <v>7.445213525825721E-2</v>
      </c>
      <c r="L98" s="148"/>
      <c r="M98" s="105">
        <f t="shared" si="65"/>
        <v>9.3131424653970063E-2</v>
      </c>
      <c r="N98" s="148"/>
      <c r="O98" s="136">
        <f t="shared" si="66"/>
        <v>0.16402962460344694</v>
      </c>
      <c r="P98" s="152"/>
      <c r="Q98" s="105">
        <f t="shared" si="67"/>
        <v>0.11363137965367609</v>
      </c>
      <c r="R98" s="148"/>
      <c r="S98" s="136">
        <f t="shared" si="68"/>
        <v>0.16706651647834211</v>
      </c>
      <c r="T98" s="150"/>
      <c r="U98" s="105">
        <f t="shared" si="69"/>
        <v>0.1009703100609376</v>
      </c>
      <c r="V98" s="148"/>
      <c r="W98" s="136">
        <f t="shared" si="70"/>
        <v>0.20508205101704421</v>
      </c>
      <c r="X98" s="152"/>
      <c r="Y98" s="105">
        <f t="shared" si="71"/>
        <v>0.11645846692325246</v>
      </c>
      <c r="Z98" s="148"/>
      <c r="AA98" s="136">
        <f t="shared" si="72"/>
        <v>0.24273632165575695</v>
      </c>
      <c r="AB98" s="150"/>
      <c r="AC98" s="105">
        <f t="shared" si="73"/>
        <v>3.8986282960818963E-2</v>
      </c>
      <c r="AD98" s="141"/>
      <c r="AE98" s="109"/>
      <c r="AF98" s="142"/>
      <c r="AG98" s="119">
        <f t="shared" si="74"/>
        <v>3.2905647621702068E-2</v>
      </c>
      <c r="AU98" s="109"/>
      <c r="AV98" s="109"/>
      <c r="AW98" s="109"/>
      <c r="AX98" s="109"/>
      <c r="AY98" s="109"/>
      <c r="AZ98" s="109"/>
      <c r="BA98" s="109"/>
      <c r="BB98" s="109"/>
      <c r="BC98" s="109"/>
      <c r="BD98" s="109"/>
      <c r="BE98" s="109"/>
      <c r="BF98" s="109"/>
      <c r="BG98" s="109">
        <v>0.11363137965367609</v>
      </c>
      <c r="BH98" s="109"/>
      <c r="BI98" s="109">
        <v>0.16706651647834211</v>
      </c>
      <c r="BJ98" s="109"/>
      <c r="BK98" s="109">
        <v>0.1009703100609376</v>
      </c>
      <c r="BL98" s="109"/>
      <c r="BM98" s="109">
        <v>0.20508205101704421</v>
      </c>
      <c r="BN98" s="109"/>
      <c r="BO98" s="109">
        <v>0.11645846692325246</v>
      </c>
      <c r="BP98" s="109"/>
      <c r="BQ98" s="109">
        <v>0.24273632165575695</v>
      </c>
      <c r="BR98" s="109"/>
      <c r="BS98" s="109">
        <v>3.8986282960818963E-2</v>
      </c>
      <c r="BT98" s="109"/>
      <c r="BU98" s="109"/>
      <c r="BV98" s="109"/>
      <c r="BW98" s="109">
        <v>3.2905647621702068E-2</v>
      </c>
      <c r="BY98" s="240"/>
      <c r="BZ98" s="240">
        <f t="shared" si="91"/>
        <v>0</v>
      </c>
      <c r="CA98" s="240">
        <f t="shared" si="92"/>
        <v>-5.7679244916556849E-2</v>
      </c>
      <c r="CB98" s="240">
        <f t="shared" si="93"/>
        <v>0</v>
      </c>
      <c r="CC98" s="240">
        <f t="shared" si="94"/>
        <v>-4.4738584343977573E-2</v>
      </c>
      <c r="CD98" s="240">
        <f t="shared" si="95"/>
        <v>0</v>
      </c>
      <c r="CE98" s="240">
        <f t="shared" si="96"/>
        <v>-8.1666684079568563E-2</v>
      </c>
      <c r="CF98" s="240">
        <f t="shared" si="97"/>
        <v>0</v>
      </c>
      <c r="CG98" s="240">
        <f t="shared" si="98"/>
        <v>-7.445213525825721E-2</v>
      </c>
      <c r="CH98" s="240">
        <f t="shared" si="99"/>
        <v>0</v>
      </c>
      <c r="CI98" s="240">
        <f t="shared" si="100"/>
        <v>-9.3131424653970063E-2</v>
      </c>
      <c r="CJ98" s="240">
        <f t="shared" si="101"/>
        <v>0</v>
      </c>
      <c r="CK98" s="240">
        <f t="shared" si="102"/>
        <v>-0.16402962460344694</v>
      </c>
      <c r="CL98" s="240">
        <f t="shared" si="103"/>
        <v>0</v>
      </c>
      <c r="CM98" s="240">
        <f t="shared" si="104"/>
        <v>0</v>
      </c>
      <c r="CN98" s="240">
        <f t="shared" si="105"/>
        <v>0</v>
      </c>
      <c r="CO98" s="240">
        <f t="shared" si="76"/>
        <v>0</v>
      </c>
      <c r="CP98" s="240">
        <f t="shared" si="77"/>
        <v>0</v>
      </c>
      <c r="CQ98" s="240">
        <f t="shared" si="78"/>
        <v>0</v>
      </c>
      <c r="CR98" s="240">
        <f t="shared" si="79"/>
        <v>0</v>
      </c>
      <c r="CS98" s="240">
        <f t="shared" si="80"/>
        <v>0</v>
      </c>
      <c r="CT98" s="240">
        <f t="shared" si="81"/>
        <v>0</v>
      </c>
      <c r="CU98" s="240">
        <f t="shared" si="82"/>
        <v>0</v>
      </c>
      <c r="CV98" s="240">
        <f t="shared" si="83"/>
        <v>0</v>
      </c>
      <c r="CW98" s="240">
        <f t="shared" si="84"/>
        <v>0</v>
      </c>
      <c r="CX98" s="240">
        <f t="shared" si="85"/>
        <v>0</v>
      </c>
      <c r="CY98" s="240">
        <f t="shared" si="86"/>
        <v>0</v>
      </c>
      <c r="CZ98" s="240">
        <f t="shared" si="87"/>
        <v>0</v>
      </c>
      <c r="DA98" s="240">
        <f t="shared" si="88"/>
        <v>0</v>
      </c>
      <c r="DB98" s="240">
        <f t="shared" si="89"/>
        <v>0</v>
      </c>
      <c r="DC98" s="240">
        <f t="shared" si="90"/>
        <v>0</v>
      </c>
    </row>
    <row r="99" spans="2:108" s="100" customFormat="1" x14ac:dyDescent="0.25">
      <c r="C99" s="107" t="s">
        <v>161</v>
      </c>
      <c r="D99" s="129"/>
      <c r="E99" s="105">
        <f t="shared" si="61"/>
        <v>5.6925096305188827E-2</v>
      </c>
      <c r="F99" s="148"/>
      <c r="G99" s="136">
        <f t="shared" si="62"/>
        <v>4.5370189813115469E-2</v>
      </c>
      <c r="H99" s="148"/>
      <c r="I99" s="105">
        <f t="shared" si="63"/>
        <v>7.8122557998339559E-2</v>
      </c>
      <c r="J99" s="148"/>
      <c r="K99" s="136">
        <f t="shared" si="64"/>
        <v>7.5438092736473797E-2</v>
      </c>
      <c r="L99" s="148"/>
      <c r="M99" s="105">
        <f t="shared" si="65"/>
        <v>9.6346255591615693E-2</v>
      </c>
      <c r="N99" s="148"/>
      <c r="O99" s="136">
        <f t="shared" si="66"/>
        <v>0.16525558693114237</v>
      </c>
      <c r="P99" s="152"/>
      <c r="Q99" s="105">
        <f t="shared" si="67"/>
        <v>0.11649758737613403</v>
      </c>
      <c r="R99" s="148"/>
      <c r="S99" s="136">
        <f t="shared" si="68"/>
        <v>0.16839836219927568</v>
      </c>
      <c r="T99" s="150"/>
      <c r="U99" s="105">
        <f t="shared" si="69"/>
        <v>9.7128432652146213E-2</v>
      </c>
      <c r="V99" s="148"/>
      <c r="W99" s="136">
        <f t="shared" si="70"/>
        <v>0.20315424735379883</v>
      </c>
      <c r="X99" s="152"/>
      <c r="Y99" s="105">
        <f t="shared" si="71"/>
        <v>0.10750973851189971</v>
      </c>
      <c r="Z99" s="148"/>
      <c r="AA99" s="136">
        <f t="shared" si="72"/>
        <v>0.23996989338029703</v>
      </c>
      <c r="AB99" s="150"/>
      <c r="AC99" s="105">
        <f t="shared" si="73"/>
        <v>3.8961986199927523E-2</v>
      </c>
      <c r="AD99" s="141"/>
      <c r="AE99" s="109"/>
      <c r="AF99" s="142"/>
      <c r="AG99" s="108">
        <f t="shared" si="74"/>
        <v>3.2898669009780959E-2</v>
      </c>
      <c r="AU99" s="109"/>
      <c r="AV99" s="109"/>
      <c r="AW99" s="109"/>
      <c r="AX99" s="109"/>
      <c r="AY99" s="109"/>
      <c r="AZ99" s="109"/>
      <c r="BA99" s="109"/>
      <c r="BB99" s="109"/>
      <c r="BC99" s="109"/>
      <c r="BD99" s="109"/>
      <c r="BE99" s="109"/>
      <c r="BF99" s="109"/>
      <c r="BG99" s="109">
        <v>0.11649758737613403</v>
      </c>
      <c r="BH99" s="109"/>
      <c r="BI99" s="109">
        <v>0.16839836219927568</v>
      </c>
      <c r="BJ99" s="109"/>
      <c r="BK99" s="109">
        <v>9.7128432652146213E-2</v>
      </c>
      <c r="BL99" s="109"/>
      <c r="BM99" s="109">
        <v>0.20315424735379883</v>
      </c>
      <c r="BN99" s="109"/>
      <c r="BO99" s="109">
        <v>0.10750973851189971</v>
      </c>
      <c r="BP99" s="109"/>
      <c r="BQ99" s="109">
        <v>0.23996989338029703</v>
      </c>
      <c r="BR99" s="109"/>
      <c r="BS99" s="109">
        <v>3.8961986199927523E-2</v>
      </c>
      <c r="BT99" s="109"/>
      <c r="BU99" s="109"/>
      <c r="BV99" s="109"/>
      <c r="BW99" s="109">
        <v>3.2898669009780959E-2</v>
      </c>
      <c r="BY99" s="240"/>
      <c r="BZ99" s="240">
        <f t="shared" si="91"/>
        <v>0</v>
      </c>
      <c r="CA99" s="240">
        <f t="shared" si="92"/>
        <v>-5.6925096305188827E-2</v>
      </c>
      <c r="CB99" s="240">
        <f t="shared" si="93"/>
        <v>0</v>
      </c>
      <c r="CC99" s="240">
        <f t="shared" si="94"/>
        <v>-4.5370189813115469E-2</v>
      </c>
      <c r="CD99" s="240">
        <f t="shared" si="95"/>
        <v>0</v>
      </c>
      <c r="CE99" s="240">
        <f t="shared" si="96"/>
        <v>-7.8122557998339559E-2</v>
      </c>
      <c r="CF99" s="240">
        <f t="shared" si="97"/>
        <v>0</v>
      </c>
      <c r="CG99" s="240">
        <f t="shared" si="98"/>
        <v>-7.5438092736473797E-2</v>
      </c>
      <c r="CH99" s="240">
        <f t="shared" si="99"/>
        <v>0</v>
      </c>
      <c r="CI99" s="240">
        <f t="shared" si="100"/>
        <v>-9.6346255591615693E-2</v>
      </c>
      <c r="CJ99" s="240">
        <f t="shared" si="101"/>
        <v>0</v>
      </c>
      <c r="CK99" s="240">
        <f t="shared" si="102"/>
        <v>-0.16525558693114237</v>
      </c>
      <c r="CL99" s="240">
        <f t="shared" si="103"/>
        <v>0</v>
      </c>
      <c r="CM99" s="240">
        <f t="shared" si="104"/>
        <v>0</v>
      </c>
      <c r="CN99" s="240">
        <f t="shared" si="105"/>
        <v>0</v>
      </c>
      <c r="CO99" s="240">
        <f t="shared" si="76"/>
        <v>0</v>
      </c>
      <c r="CP99" s="240">
        <f t="shared" si="77"/>
        <v>0</v>
      </c>
      <c r="CQ99" s="240">
        <f t="shared" si="78"/>
        <v>0</v>
      </c>
      <c r="CR99" s="240">
        <f t="shared" si="79"/>
        <v>0</v>
      </c>
      <c r="CS99" s="240">
        <f t="shared" si="80"/>
        <v>0</v>
      </c>
      <c r="CT99" s="240">
        <f t="shared" si="81"/>
        <v>0</v>
      </c>
      <c r="CU99" s="240">
        <f t="shared" si="82"/>
        <v>0</v>
      </c>
      <c r="CV99" s="240">
        <f t="shared" si="83"/>
        <v>0</v>
      </c>
      <c r="CW99" s="240">
        <f t="shared" si="84"/>
        <v>0</v>
      </c>
      <c r="CX99" s="240">
        <f t="shared" si="85"/>
        <v>0</v>
      </c>
      <c r="CY99" s="240">
        <f t="shared" si="86"/>
        <v>0</v>
      </c>
      <c r="CZ99" s="240">
        <f t="shared" si="87"/>
        <v>0</v>
      </c>
      <c r="DA99" s="240">
        <f t="shared" si="88"/>
        <v>0</v>
      </c>
      <c r="DB99" s="240">
        <f t="shared" si="89"/>
        <v>0</v>
      </c>
      <c r="DC99" s="240">
        <f t="shared" si="90"/>
        <v>0</v>
      </c>
    </row>
    <row r="100" spans="2:108" s="100" customFormat="1" x14ac:dyDescent="0.25">
      <c r="C100" s="107" t="s">
        <v>162</v>
      </c>
      <c r="D100" s="129"/>
      <c r="E100" s="105">
        <f t="shared" si="61"/>
        <v>5.6564073130800585E-2</v>
      </c>
      <c r="F100" s="148"/>
      <c r="G100" s="136">
        <f t="shared" ref="G100:G102" si="106">STDEV(E22:E71)</f>
        <v>4.5613435944555351E-2</v>
      </c>
      <c r="H100" s="148"/>
      <c r="I100" s="105">
        <f t="shared" ref="I100:I102" si="107">GEOMEAN(K22:K71)-1</f>
        <v>7.3768764951936738E-2</v>
      </c>
      <c r="J100" s="148"/>
      <c r="K100" s="136">
        <f t="shared" ref="K100:K102" si="108">STDEV(I22:I71)</f>
        <v>8.0441851276160256E-2</v>
      </c>
      <c r="L100" s="148"/>
      <c r="M100" s="105">
        <f t="shared" ref="M100:M102" si="109">GEOMEAN(O22:O71)-1</f>
        <v>8.9739796110891445E-2</v>
      </c>
      <c r="N100" s="148"/>
      <c r="O100" s="136">
        <f t="shared" ref="O100:O102" si="110">STDEV(M22:M71)</f>
        <v>0.16518412866786075</v>
      </c>
      <c r="P100" s="152"/>
      <c r="Q100" s="105">
        <f t="shared" ref="Q100:Q102" si="111">GEOMEAN(S22:S71)-1</f>
        <v>0.10981030049006657</v>
      </c>
      <c r="R100" s="148"/>
      <c r="S100" s="136">
        <f t="shared" ref="S100:S102" si="112">STDEV(Q22:Q71)</f>
        <v>0.17187604123668221</v>
      </c>
      <c r="T100" s="150"/>
      <c r="U100" s="105">
        <f t="shared" ref="U100:U102" si="113">GEOMEAN(W22:W71)-1</f>
        <v>8.8427215256264402E-2</v>
      </c>
      <c r="V100" s="148"/>
      <c r="W100" s="136">
        <f t="shared" ref="W100:W102" si="114">STDEV(U22:U71)</f>
        <v>0.20172223083977175</v>
      </c>
      <c r="X100" s="152"/>
      <c r="Y100" s="105">
        <f t="shared" ref="Y100:Y102" si="115">GEOMEAN(AA22:AA71)-1</f>
        <v>0.10005203620569847</v>
      </c>
      <c r="Z100" s="148"/>
      <c r="AA100" s="136">
        <f t="shared" ref="AA100:AA102" si="116">STDEV(Y22:Y71)</f>
        <v>0.24287076369410385</v>
      </c>
      <c r="AB100" s="150"/>
      <c r="AC100" s="105">
        <f t="shared" ref="AC100:AC102" si="117">GEOMEAN(AG22:AG71)-1</f>
        <v>3.9189005843627056E-2</v>
      </c>
      <c r="AD100" s="141"/>
      <c r="AE100" s="109"/>
      <c r="AF100" s="142"/>
      <c r="AG100" s="108">
        <f t="shared" ref="AG100:AG102" si="118">STDEV(AE22:AE71)</f>
        <v>3.3026280833067218E-2</v>
      </c>
      <c r="AU100" s="109"/>
      <c r="AV100" s="109"/>
      <c r="AW100" s="109"/>
      <c r="AX100" s="109"/>
      <c r="AY100" s="109"/>
      <c r="AZ100" s="109"/>
      <c r="BA100" s="109"/>
      <c r="BB100" s="109"/>
      <c r="BC100" s="109"/>
      <c r="BD100" s="109"/>
      <c r="BE100" s="109"/>
      <c r="BF100" s="109"/>
      <c r="BG100" s="109">
        <v>0.10981030049006657</v>
      </c>
      <c r="BH100" s="109"/>
      <c r="BI100" s="109">
        <v>0.17187604123668221</v>
      </c>
      <c r="BJ100" s="109"/>
      <c r="BK100" s="109">
        <v>8.8427215256264402E-2</v>
      </c>
      <c r="BL100" s="109"/>
      <c r="BM100" s="109">
        <v>0.20172223083977175</v>
      </c>
      <c r="BN100" s="109"/>
      <c r="BO100" s="109">
        <v>0.10005203620569847</v>
      </c>
      <c r="BP100" s="109"/>
      <c r="BQ100" s="109">
        <v>0.24287076369410385</v>
      </c>
      <c r="BR100" s="109"/>
      <c r="BS100" s="109">
        <v>3.9189005843627056E-2</v>
      </c>
      <c r="BT100" s="109"/>
      <c r="BU100" s="109"/>
      <c r="BV100" s="109"/>
      <c r="BW100" s="109">
        <v>3.3026280833067218E-2</v>
      </c>
      <c r="BY100" s="240"/>
      <c r="BZ100" s="240">
        <f t="shared" si="91"/>
        <v>0</v>
      </c>
      <c r="CA100" s="240">
        <f t="shared" si="92"/>
        <v>-5.6564073130800585E-2</v>
      </c>
      <c r="CB100" s="240">
        <f t="shared" si="93"/>
        <v>0</v>
      </c>
      <c r="CC100" s="240">
        <f t="shared" si="94"/>
        <v>-4.5613435944555351E-2</v>
      </c>
      <c r="CD100" s="240">
        <f t="shared" si="95"/>
        <v>0</v>
      </c>
      <c r="CE100" s="240">
        <f t="shared" si="96"/>
        <v>-7.3768764951936738E-2</v>
      </c>
      <c r="CF100" s="240">
        <f t="shared" si="97"/>
        <v>0</v>
      </c>
      <c r="CG100" s="240">
        <f t="shared" si="98"/>
        <v>-8.0441851276160256E-2</v>
      </c>
      <c r="CH100" s="240">
        <f t="shared" si="99"/>
        <v>0</v>
      </c>
      <c r="CI100" s="240">
        <f t="shared" si="100"/>
        <v>-8.9739796110891445E-2</v>
      </c>
      <c r="CJ100" s="240">
        <f t="shared" si="101"/>
        <v>0</v>
      </c>
      <c r="CK100" s="240">
        <f t="shared" si="102"/>
        <v>-0.16518412866786075</v>
      </c>
      <c r="CL100" s="240">
        <f t="shared" si="103"/>
        <v>0</v>
      </c>
      <c r="CM100" s="240">
        <f t="shared" si="104"/>
        <v>0</v>
      </c>
      <c r="CN100" s="240">
        <f t="shared" si="105"/>
        <v>0</v>
      </c>
      <c r="CO100" s="240">
        <f t="shared" si="76"/>
        <v>0</v>
      </c>
      <c r="CP100" s="240">
        <f t="shared" si="77"/>
        <v>0</v>
      </c>
      <c r="CQ100" s="240">
        <f t="shared" si="78"/>
        <v>0</v>
      </c>
      <c r="CR100" s="240">
        <f t="shared" si="79"/>
        <v>0</v>
      </c>
      <c r="CS100" s="240">
        <f t="shared" si="80"/>
        <v>0</v>
      </c>
      <c r="CT100" s="240">
        <f t="shared" si="81"/>
        <v>0</v>
      </c>
      <c r="CU100" s="240">
        <f t="shared" si="82"/>
        <v>0</v>
      </c>
      <c r="CV100" s="240">
        <f t="shared" si="83"/>
        <v>0</v>
      </c>
      <c r="CW100" s="240">
        <f t="shared" si="84"/>
        <v>0</v>
      </c>
      <c r="CX100" s="240">
        <f t="shared" si="85"/>
        <v>0</v>
      </c>
      <c r="CY100" s="240">
        <f t="shared" si="86"/>
        <v>0</v>
      </c>
      <c r="CZ100" s="240">
        <f t="shared" si="87"/>
        <v>0</v>
      </c>
      <c r="DA100" s="240">
        <f t="shared" si="88"/>
        <v>0</v>
      </c>
      <c r="DB100" s="240">
        <f t="shared" si="89"/>
        <v>0</v>
      </c>
      <c r="DC100" s="240">
        <f t="shared" si="90"/>
        <v>0</v>
      </c>
    </row>
    <row r="101" spans="2:108" s="100" customFormat="1" x14ac:dyDescent="0.25">
      <c r="C101" s="107" t="s">
        <v>163</v>
      </c>
      <c r="D101" s="129"/>
      <c r="E101" s="105">
        <f>GEOMEAN(G23:G72)-1</f>
        <v>5.648323351428064E-2</v>
      </c>
      <c r="F101" s="148"/>
      <c r="G101" s="136">
        <f t="shared" si="106"/>
        <v>4.5628450665386101E-2</v>
      </c>
      <c r="H101" s="148"/>
      <c r="I101" s="105">
        <f t="shared" si="107"/>
        <v>7.4741053621911524E-2</v>
      </c>
      <c r="J101" s="148"/>
      <c r="K101" s="136">
        <f t="shared" si="108"/>
        <v>8.0035938129222883E-2</v>
      </c>
      <c r="L101" s="148"/>
      <c r="M101" s="105">
        <f t="shared" si="109"/>
        <v>9.2104086423425047E-2</v>
      </c>
      <c r="N101" s="148"/>
      <c r="O101" s="136">
        <f t="shared" si="110"/>
        <v>0.16456358518448569</v>
      </c>
      <c r="P101" s="152"/>
      <c r="Q101" s="105">
        <f t="shared" si="111"/>
        <v>0.11790162092115097</v>
      </c>
      <c r="R101" s="148"/>
      <c r="S101" s="136">
        <f t="shared" si="112"/>
        <v>0.16804199067961637</v>
      </c>
      <c r="T101" s="150"/>
      <c r="U101" s="105">
        <f t="shared" si="113"/>
        <v>9.4796018220555167E-2</v>
      </c>
      <c r="V101" s="148"/>
      <c r="W101" s="136">
        <f t="shared" si="114"/>
        <v>0.19864305086970074</v>
      </c>
      <c r="X101" s="152"/>
      <c r="Y101" s="105">
        <f t="shared" si="115"/>
        <v>9.9894611396900368E-2</v>
      </c>
      <c r="Z101" s="148"/>
      <c r="AA101" s="136">
        <f t="shared" si="116"/>
        <v>0.24290488234088203</v>
      </c>
      <c r="AB101" s="150"/>
      <c r="AC101" s="105">
        <f t="shared" si="117"/>
        <v>3.8021374968342458E-2</v>
      </c>
      <c r="AD101" s="141"/>
      <c r="AE101" s="109"/>
      <c r="AF101" s="142"/>
      <c r="AG101" s="108">
        <f t="shared" si="118"/>
        <v>3.2098364842797648E-2</v>
      </c>
      <c r="AU101" s="109"/>
      <c r="AV101" s="109"/>
      <c r="AW101" s="109"/>
      <c r="AX101" s="109"/>
      <c r="AY101" s="109"/>
      <c r="AZ101" s="109"/>
      <c r="BA101" s="109"/>
      <c r="BB101" s="109"/>
      <c r="BC101" s="109"/>
      <c r="BD101" s="109"/>
      <c r="BE101" s="109"/>
      <c r="BF101" s="109"/>
      <c r="BG101" s="109">
        <v>0.11790162092115097</v>
      </c>
      <c r="BH101" s="109"/>
      <c r="BI101" s="109">
        <v>0.16804199067961637</v>
      </c>
      <c r="BJ101" s="109"/>
      <c r="BK101" s="109">
        <v>9.4796018220555167E-2</v>
      </c>
      <c r="BL101" s="109"/>
      <c r="BM101" s="109">
        <v>0.19864305086970074</v>
      </c>
      <c r="BN101" s="109"/>
      <c r="BO101" s="109">
        <v>9.9894611396900368E-2</v>
      </c>
      <c r="BP101" s="109"/>
      <c r="BQ101" s="109">
        <v>0.24290488234088203</v>
      </c>
      <c r="BR101" s="109"/>
      <c r="BS101" s="109">
        <v>3.8021374968342458E-2</v>
      </c>
      <c r="BT101" s="109"/>
      <c r="BU101" s="109"/>
      <c r="BV101" s="109"/>
      <c r="BW101" s="109">
        <v>3.2098364842797648E-2</v>
      </c>
      <c r="BY101" s="240"/>
      <c r="BZ101" s="240">
        <f t="shared" si="91"/>
        <v>0</v>
      </c>
      <c r="CA101" s="240">
        <f t="shared" si="92"/>
        <v>-5.648323351428064E-2</v>
      </c>
      <c r="CB101" s="240">
        <f t="shared" si="93"/>
        <v>0</v>
      </c>
      <c r="CC101" s="240">
        <f t="shared" si="94"/>
        <v>-4.5628450665386101E-2</v>
      </c>
      <c r="CD101" s="240">
        <f t="shared" si="95"/>
        <v>0</v>
      </c>
      <c r="CE101" s="240">
        <f t="shared" si="96"/>
        <v>-7.4741053621911524E-2</v>
      </c>
      <c r="CF101" s="240">
        <f t="shared" si="97"/>
        <v>0</v>
      </c>
      <c r="CG101" s="240">
        <f t="shared" si="98"/>
        <v>-8.0035938129222883E-2</v>
      </c>
      <c r="CH101" s="240">
        <f t="shared" si="99"/>
        <v>0</v>
      </c>
      <c r="CI101" s="240">
        <f t="shared" si="100"/>
        <v>-9.2104086423425047E-2</v>
      </c>
      <c r="CJ101" s="240">
        <f t="shared" si="101"/>
        <v>0</v>
      </c>
      <c r="CK101" s="240">
        <f t="shared" si="102"/>
        <v>-0.16456358518448569</v>
      </c>
      <c r="CL101" s="240">
        <f t="shared" si="103"/>
        <v>0</v>
      </c>
      <c r="CM101" s="240">
        <f t="shared" si="104"/>
        <v>0</v>
      </c>
      <c r="CN101" s="240">
        <f t="shared" si="105"/>
        <v>0</v>
      </c>
      <c r="CO101" s="240">
        <f t="shared" si="76"/>
        <v>0</v>
      </c>
      <c r="CP101" s="240">
        <f t="shared" si="77"/>
        <v>0</v>
      </c>
      <c r="CQ101" s="240">
        <f t="shared" si="78"/>
        <v>0</v>
      </c>
      <c r="CR101" s="240">
        <f t="shared" si="79"/>
        <v>0</v>
      </c>
      <c r="CS101" s="240">
        <f t="shared" si="80"/>
        <v>0</v>
      </c>
      <c r="CT101" s="240">
        <f t="shared" si="81"/>
        <v>0</v>
      </c>
      <c r="CU101" s="240">
        <f t="shared" si="82"/>
        <v>0</v>
      </c>
      <c r="CV101" s="240">
        <f t="shared" si="83"/>
        <v>0</v>
      </c>
      <c r="CW101" s="240">
        <f t="shared" si="84"/>
        <v>0</v>
      </c>
      <c r="CX101" s="240">
        <f t="shared" si="85"/>
        <v>0</v>
      </c>
      <c r="CY101" s="240">
        <f t="shared" si="86"/>
        <v>0</v>
      </c>
      <c r="CZ101" s="240">
        <f t="shared" si="87"/>
        <v>0</v>
      </c>
      <c r="DA101" s="240">
        <f t="shared" si="88"/>
        <v>0</v>
      </c>
      <c r="DB101" s="240">
        <f t="shared" si="89"/>
        <v>0</v>
      </c>
      <c r="DC101" s="240">
        <f t="shared" si="90"/>
        <v>0</v>
      </c>
    </row>
    <row r="102" spans="2:108" s="100" customFormat="1" x14ac:dyDescent="0.25">
      <c r="C102" s="107" t="s">
        <v>172</v>
      </c>
      <c r="D102" s="129"/>
      <c r="E102" s="105">
        <f>GEOMEAN(G24:G73)-1</f>
        <v>5.5901426176788505E-2</v>
      </c>
      <c r="F102" s="148"/>
      <c r="G102" s="136">
        <f t="shared" si="106"/>
        <v>4.554038856832722E-2</v>
      </c>
      <c r="H102" s="148"/>
      <c r="I102" s="105">
        <f t="shared" si="107"/>
        <v>7.6629428153903056E-2</v>
      </c>
      <c r="J102" s="148"/>
      <c r="K102" s="136">
        <f t="shared" si="108"/>
        <v>7.823002795314514E-2</v>
      </c>
      <c r="L102" s="148"/>
      <c r="M102" s="105">
        <f t="shared" si="109"/>
        <v>0.10299384616656626</v>
      </c>
      <c r="N102" s="148"/>
      <c r="O102" s="136">
        <f t="shared" si="110"/>
        <v>0.15663802217945605</v>
      </c>
      <c r="P102" s="152"/>
      <c r="Q102" s="105">
        <f t="shared" si="111"/>
        <v>0.13202150865515438</v>
      </c>
      <c r="R102" s="148"/>
      <c r="S102" s="136">
        <f t="shared" si="112"/>
        <v>0.16082807892135426</v>
      </c>
      <c r="T102" s="150"/>
      <c r="U102" s="105">
        <f t="shared" si="113"/>
        <v>0.10316632306658469</v>
      </c>
      <c r="V102" s="148"/>
      <c r="W102" s="136">
        <f t="shared" si="114"/>
        <v>0.19257109909541484</v>
      </c>
      <c r="X102" s="152"/>
      <c r="Y102" s="105">
        <f t="shared" si="115"/>
        <v>0.10767808417396041</v>
      </c>
      <c r="Z102" s="148"/>
      <c r="AA102" s="136">
        <f t="shared" si="116"/>
        <v>0.23905044343962292</v>
      </c>
      <c r="AB102" s="150"/>
      <c r="AC102" s="105">
        <f t="shared" si="117"/>
        <v>3.5926920350494163E-2</v>
      </c>
      <c r="AD102" s="141"/>
      <c r="AE102" s="109"/>
      <c r="AF102" s="142"/>
      <c r="AG102" s="108">
        <f t="shared" si="118"/>
        <v>2.9591634730458859E-2</v>
      </c>
      <c r="AU102" s="109"/>
      <c r="AV102" s="109"/>
      <c r="AW102" s="109"/>
      <c r="AX102" s="109"/>
      <c r="AY102" s="109"/>
      <c r="AZ102" s="109"/>
      <c r="BA102" s="109"/>
      <c r="BB102" s="109"/>
      <c r="BC102" s="109"/>
      <c r="BD102" s="109"/>
      <c r="BE102" s="109"/>
      <c r="BF102" s="109"/>
      <c r="BG102" s="109">
        <v>0.13202150865515438</v>
      </c>
      <c r="BH102" s="109"/>
      <c r="BI102" s="109">
        <v>0.16082807892135426</v>
      </c>
      <c r="BJ102" s="109"/>
      <c r="BK102" s="109">
        <v>0.10316632306658469</v>
      </c>
      <c r="BL102" s="109"/>
      <c r="BM102" s="109">
        <v>0.19257109909541484</v>
      </c>
      <c r="BN102" s="109"/>
      <c r="BO102" s="109">
        <v>0.10767808417396041</v>
      </c>
      <c r="BP102" s="109"/>
      <c r="BQ102" s="109">
        <v>0.23905044343962292</v>
      </c>
      <c r="BR102" s="109"/>
      <c r="BS102" s="109">
        <v>3.5926920350494163E-2</v>
      </c>
      <c r="BT102" s="109"/>
      <c r="BU102" s="109"/>
      <c r="BV102" s="109"/>
      <c r="BW102" s="109">
        <v>2.9591634730458859E-2</v>
      </c>
      <c r="BY102" s="240"/>
      <c r="BZ102" s="240">
        <f t="shared" si="91"/>
        <v>0</v>
      </c>
      <c r="CA102" s="240">
        <f t="shared" si="92"/>
        <v>-5.5901426176788505E-2</v>
      </c>
      <c r="CB102" s="240">
        <f t="shared" si="93"/>
        <v>0</v>
      </c>
      <c r="CC102" s="240">
        <f t="shared" si="94"/>
        <v>-4.554038856832722E-2</v>
      </c>
      <c r="CD102" s="240">
        <f t="shared" si="95"/>
        <v>0</v>
      </c>
      <c r="CE102" s="240">
        <f t="shared" si="96"/>
        <v>-7.6629428153903056E-2</v>
      </c>
      <c r="CF102" s="240">
        <f t="shared" si="97"/>
        <v>0</v>
      </c>
      <c r="CG102" s="240">
        <f t="shared" si="98"/>
        <v>-7.823002795314514E-2</v>
      </c>
      <c r="CH102" s="240">
        <f t="shared" si="99"/>
        <v>0</v>
      </c>
      <c r="CI102" s="240">
        <f t="shared" si="100"/>
        <v>-0.10299384616656626</v>
      </c>
      <c r="CJ102" s="240">
        <f t="shared" si="101"/>
        <v>0</v>
      </c>
      <c r="CK102" s="240">
        <f t="shared" si="102"/>
        <v>-0.15663802217945605</v>
      </c>
      <c r="CL102" s="240">
        <f t="shared" si="103"/>
        <v>0</v>
      </c>
      <c r="CM102" s="240">
        <f t="shared" si="104"/>
        <v>0</v>
      </c>
      <c r="CN102" s="240">
        <f t="shared" si="105"/>
        <v>0</v>
      </c>
      <c r="CO102" s="240">
        <f t="shared" si="76"/>
        <v>0</v>
      </c>
      <c r="CP102" s="240">
        <f t="shared" si="77"/>
        <v>0</v>
      </c>
      <c r="CQ102" s="240">
        <f t="shared" si="78"/>
        <v>0</v>
      </c>
      <c r="CR102" s="240">
        <f t="shared" si="79"/>
        <v>0</v>
      </c>
      <c r="CS102" s="240">
        <f t="shared" si="80"/>
        <v>0</v>
      </c>
      <c r="CT102" s="240">
        <f t="shared" si="81"/>
        <v>0</v>
      </c>
      <c r="CU102" s="240">
        <f t="shared" si="82"/>
        <v>0</v>
      </c>
      <c r="CV102" s="240">
        <f t="shared" si="83"/>
        <v>0</v>
      </c>
      <c r="CW102" s="240">
        <f t="shared" si="84"/>
        <v>0</v>
      </c>
      <c r="CX102" s="240">
        <f t="shared" si="85"/>
        <v>0</v>
      </c>
      <c r="CY102" s="240">
        <f t="shared" si="86"/>
        <v>0</v>
      </c>
      <c r="CZ102" s="240">
        <f t="shared" si="87"/>
        <v>0</v>
      </c>
      <c r="DA102" s="240">
        <f t="shared" si="88"/>
        <v>0</v>
      </c>
      <c r="DB102" s="240">
        <f t="shared" si="89"/>
        <v>0</v>
      </c>
      <c r="DC102" s="240">
        <f t="shared" si="90"/>
        <v>0</v>
      </c>
    </row>
    <row r="103" spans="2:108" s="100" customFormat="1" x14ac:dyDescent="0.25">
      <c r="C103" s="137"/>
      <c r="E103" s="138"/>
      <c r="F103" s="138"/>
      <c r="G103" s="139"/>
      <c r="H103" s="138"/>
      <c r="I103" s="138"/>
      <c r="J103" s="138"/>
      <c r="K103" s="139"/>
      <c r="L103" s="138"/>
      <c r="M103" s="138"/>
      <c r="N103" s="138"/>
      <c r="O103" s="139"/>
      <c r="P103" s="139"/>
      <c r="Q103" s="138"/>
      <c r="R103" s="138"/>
      <c r="S103" s="139"/>
      <c r="T103" s="96"/>
      <c r="U103" s="138"/>
      <c r="V103" s="138"/>
      <c r="W103" s="139"/>
      <c r="X103" s="139"/>
      <c r="Y103" s="138"/>
      <c r="Z103" s="138"/>
      <c r="AA103" s="139"/>
      <c r="AB103" s="96"/>
      <c r="AC103" s="138"/>
      <c r="AD103" s="109"/>
      <c r="AE103" s="109"/>
      <c r="AF103" s="109"/>
      <c r="AG103" s="96"/>
      <c r="BY103" s="243"/>
      <c r="BZ103" s="243"/>
      <c r="CA103" s="243"/>
      <c r="CB103" s="243"/>
      <c r="CC103" s="243"/>
      <c r="CD103" s="243"/>
      <c r="CE103" s="243"/>
      <c r="CF103" s="243"/>
      <c r="CG103" s="243"/>
      <c r="CH103" s="243"/>
      <c r="CI103" s="243"/>
      <c r="CJ103" s="243"/>
      <c r="CK103" s="243"/>
      <c r="CL103" s="243"/>
      <c r="CM103" s="243"/>
      <c r="CN103" s="243"/>
      <c r="CO103" s="243"/>
      <c r="CP103" s="243"/>
      <c r="CQ103" s="243"/>
      <c r="CR103" s="243"/>
      <c r="CS103" s="243"/>
      <c r="CT103" s="243"/>
      <c r="CU103" s="243"/>
      <c r="CV103" s="243"/>
      <c r="CW103" s="243"/>
      <c r="CX103" s="243"/>
      <c r="CY103" s="243"/>
      <c r="CZ103" s="243"/>
      <c r="DA103" s="243"/>
      <c r="DB103" s="243"/>
      <c r="DC103" s="243"/>
    </row>
    <row r="104" spans="2:108" ht="17.25" customHeight="1" x14ac:dyDescent="0.25">
      <c r="C104" s="163" t="s">
        <v>164</v>
      </c>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DD104" s="100"/>
    </row>
    <row r="105" spans="2:108" ht="54.75" customHeight="1" x14ac:dyDescent="0.25">
      <c r="C105" s="384" t="s">
        <v>242</v>
      </c>
      <c r="D105" s="384"/>
      <c r="E105" s="384"/>
      <c r="F105" s="384"/>
      <c r="G105" s="384"/>
      <c r="H105" s="384"/>
      <c r="I105" s="384"/>
      <c r="J105" s="384"/>
      <c r="K105" s="384"/>
      <c r="L105" s="384"/>
      <c r="M105" s="384"/>
      <c r="U105" s="88"/>
    </row>
    <row r="106" spans="2:108" ht="12.75" customHeight="1" x14ac:dyDescent="0.25">
      <c r="U106" s="88"/>
    </row>
    <row r="107" spans="2:108" ht="12.75" customHeight="1" x14ac:dyDescent="0.25">
      <c r="U107" s="88"/>
    </row>
    <row r="108" spans="2:108" ht="12.75" customHeight="1" x14ac:dyDescent="0.25">
      <c r="U108" s="88"/>
    </row>
    <row r="109" spans="2:108" ht="12.75" customHeight="1" x14ac:dyDescent="0.25">
      <c r="U109" s="88"/>
    </row>
    <row r="110" spans="2:108" ht="12.75" customHeight="1" x14ac:dyDescent="0.25">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row>
    <row r="111" spans="2:108" ht="13.5" hidden="1" customHeight="1" x14ac:dyDescent="0.25">
      <c r="B111" s="10"/>
      <c r="C111" s="8"/>
      <c r="D111" s="10"/>
      <c r="E111" s="8"/>
      <c r="F111" s="8"/>
      <c r="G111" s="8"/>
      <c r="H111" s="8"/>
      <c r="I111" s="8"/>
      <c r="J111" s="8"/>
      <c r="K111" s="8"/>
      <c r="L111" s="8"/>
      <c r="M111" s="8"/>
      <c r="N111" s="8"/>
      <c r="O111" s="8"/>
      <c r="AC111" s="8"/>
      <c r="AD111" s="10"/>
    </row>
    <row r="112" spans="2:108" ht="12.75" hidden="1" customHeight="1" x14ac:dyDescent="0.25"/>
    <row r="113" spans="2:30" ht="12.75" hidden="1" customHeight="1" x14ac:dyDescent="0.25"/>
    <row r="114" spans="2:30" ht="12.75" hidden="1" customHeight="1" x14ac:dyDescent="0.25"/>
    <row r="115" spans="2:30" ht="13.5" hidden="1" customHeight="1" x14ac:dyDescent="0.25">
      <c r="B115" s="84"/>
      <c r="C115" s="84"/>
      <c r="D115" s="84"/>
      <c r="E115" s="84"/>
      <c r="F115" s="84"/>
      <c r="G115" s="84"/>
      <c r="H115" s="84"/>
      <c r="I115" s="84"/>
      <c r="J115" s="84"/>
      <c r="K115" s="84"/>
      <c r="L115" s="84"/>
      <c r="M115" s="84"/>
      <c r="N115" s="84"/>
      <c r="O115" s="84"/>
      <c r="AB115" s="84"/>
      <c r="AC115" s="84"/>
      <c r="AD115" s="84"/>
    </row>
    <row r="116" spans="2:30" ht="13.5" hidden="1" customHeight="1" x14ac:dyDescent="0.25"/>
    <row r="117" spans="2:30" ht="13.5" hidden="1" customHeight="1" x14ac:dyDescent="0.25">
      <c r="E117" s="8" t="str">
        <f>E87</f>
        <v>Rendement géométrique</v>
      </c>
      <c r="I117" s="8" t="str">
        <f>I87</f>
        <v>Rendement géométrique</v>
      </c>
      <c r="M117" s="8" t="str">
        <f>M87</f>
        <v>Rendement géométrique</v>
      </c>
      <c r="AC117" s="8" t="str">
        <f>AC87</f>
        <v>Rendement géométrique</v>
      </c>
    </row>
    <row r="118" spans="2:30" ht="12.75" hidden="1" customHeight="1" x14ac:dyDescent="0.25">
      <c r="E118" s="9">
        <f>STDEV(E10:E59)</f>
        <v>3.8797005230784734E-2</v>
      </c>
      <c r="F118" s="9"/>
      <c r="G118" s="9"/>
      <c r="H118" s="9"/>
      <c r="I118" s="9">
        <f>STDEV(I10:I59)</f>
        <v>7.749767289132295E-2</v>
      </c>
      <c r="J118" s="9"/>
      <c r="K118" s="9"/>
      <c r="L118" s="9"/>
      <c r="M118" s="9">
        <f>STDEV(M10:M59)</f>
        <v>0.16685342722954799</v>
      </c>
      <c r="AC118" s="9">
        <f>STDEV(AE10:AE59)</f>
        <v>3.2217245305017884E-2</v>
      </c>
    </row>
    <row r="119" spans="2:30" ht="12.75" hidden="1" customHeight="1" x14ac:dyDescent="0.25">
      <c r="E119" s="9">
        <f>STDEV(E11:E60)</f>
        <v>3.9258954312340916E-2</v>
      </c>
      <c r="F119" s="9"/>
      <c r="G119" s="9"/>
      <c r="H119" s="9"/>
      <c r="I119" s="9">
        <f>STDEV(I11:I60)</f>
        <v>7.7512921751840047E-2</v>
      </c>
      <c r="J119" s="9"/>
      <c r="K119" s="9"/>
      <c r="L119" s="9"/>
      <c r="M119" s="9">
        <f>STDEV(M11:M60)</f>
        <v>0.16631285964808018</v>
      </c>
      <c r="AC119" s="9">
        <f>STDEV(AE11:AE60)</f>
        <v>3.1773212701569686E-2</v>
      </c>
    </row>
    <row r="120" spans="2:30" ht="12.75" hidden="1" customHeight="1" x14ac:dyDescent="0.25">
      <c r="E120" s="9">
        <f>STDEV(E12:E61)</f>
        <v>3.9912153991409106E-2</v>
      </c>
      <c r="F120" s="9"/>
      <c r="G120" s="9"/>
      <c r="H120" s="9"/>
      <c r="I120" s="9">
        <f>STDEV(I12:I61)</f>
        <v>7.7662159507832132E-2</v>
      </c>
      <c r="J120" s="9"/>
      <c r="K120" s="9"/>
      <c r="L120" s="9"/>
      <c r="M120" s="9">
        <f>STDEV(M12:M61)</f>
        <v>0.16443835212825203</v>
      </c>
      <c r="AC120" s="9">
        <f>STDEV(AE12:AE61)</f>
        <v>3.1967981094046125E-2</v>
      </c>
    </row>
    <row r="121" spans="2:30" ht="12.75" hidden="1" customHeight="1" x14ac:dyDescent="0.25">
      <c r="E121" s="9">
        <f>STDEV(E13:E62)</f>
        <v>4.0469858230457262E-2</v>
      </c>
      <c r="F121" s="9"/>
      <c r="G121" s="9"/>
      <c r="H121" s="9"/>
      <c r="I121" s="9">
        <f>STDEV(I13:I62)</f>
        <v>7.8642607244404306E-2</v>
      </c>
      <c r="J121" s="9"/>
      <c r="K121" s="9"/>
      <c r="L121" s="9"/>
      <c r="M121" s="9">
        <f>STDEV(M13:M62)</f>
        <v>0.16432498375810148</v>
      </c>
      <c r="AC121" s="9">
        <f>STDEV(AE13:AE62)</f>
        <v>3.2074295252828046E-2</v>
      </c>
    </row>
    <row r="122" spans="2:30" ht="12.75" hidden="1" customHeight="1" x14ac:dyDescent="0.25">
      <c r="E122" s="9">
        <f>STDEV(E14:E63)</f>
        <v>4.1061281220940875E-2</v>
      </c>
      <c r="F122" s="9"/>
      <c r="G122" s="9"/>
      <c r="H122" s="9"/>
      <c r="I122" s="9">
        <f>STDEV(I14:I63)</f>
        <v>7.8595130624440221E-2</v>
      </c>
      <c r="J122" s="9"/>
      <c r="K122" s="9"/>
      <c r="L122" s="9"/>
      <c r="M122" s="9">
        <f>STDEV(M14:M63)</f>
        <v>0.16295741068833772</v>
      </c>
      <c r="AC122" s="9">
        <f>STDEV(AE14:AE63)</f>
        <v>3.2133880390293725E-2</v>
      </c>
    </row>
    <row r="123" spans="2:30" ht="12.75" hidden="1" customHeight="1" x14ac:dyDescent="0.25">
      <c r="E123" s="9">
        <f>STDEV(E15:E65)</f>
        <v>4.2113618599075628E-2</v>
      </c>
      <c r="F123" s="9"/>
      <c r="G123" s="9"/>
      <c r="H123" s="9"/>
      <c r="I123" s="9">
        <f>STDEV(I15:I65)</f>
        <v>7.7779736654120052E-2</v>
      </c>
      <c r="J123" s="9"/>
      <c r="K123" s="9"/>
      <c r="L123" s="9"/>
      <c r="M123" s="9">
        <f>STDEV(M15:M65)</f>
        <v>0.16409116871041729</v>
      </c>
      <c r="AC123" s="9">
        <f>STDEV(AE15:AE65)</f>
        <v>3.2184109547776098E-2</v>
      </c>
    </row>
    <row r="124" spans="2:30" ht="14.25" customHeight="1" x14ac:dyDescent="0.25"/>
  </sheetData>
  <mergeCells count="68">
    <mergeCell ref="I5:K5"/>
    <mergeCell ref="AC5:AG5"/>
    <mergeCell ref="Q75:S75"/>
    <mergeCell ref="Q5:S5"/>
    <mergeCell ref="Q6:S6"/>
    <mergeCell ref="U5:W5"/>
    <mergeCell ref="U6:W6"/>
    <mergeCell ref="U74:W74"/>
    <mergeCell ref="Y75:AA75"/>
    <mergeCell ref="Y74:AA74"/>
    <mergeCell ref="AC74:AG74"/>
    <mergeCell ref="Y5:AA5"/>
    <mergeCell ref="Y6:AA6"/>
    <mergeCell ref="AC75:AG75"/>
    <mergeCell ref="M74:O74"/>
    <mergeCell ref="Q74:S74"/>
    <mergeCell ref="C1:AG1"/>
    <mergeCell ref="E75:G75"/>
    <mergeCell ref="I75:K75"/>
    <mergeCell ref="M75:O75"/>
    <mergeCell ref="E76:G76"/>
    <mergeCell ref="I76:K76"/>
    <mergeCell ref="M76:O76"/>
    <mergeCell ref="I6:K6"/>
    <mergeCell ref="M6:O6"/>
    <mergeCell ref="AC6:AG6"/>
    <mergeCell ref="C3:AG3"/>
    <mergeCell ref="E6:G6"/>
    <mergeCell ref="E5:G5"/>
    <mergeCell ref="M5:O5"/>
    <mergeCell ref="E74:G74"/>
    <mergeCell ref="U75:W75"/>
    <mergeCell ref="C105:M105"/>
    <mergeCell ref="Q86:S86"/>
    <mergeCell ref="Q77:S77"/>
    <mergeCell ref="E85:G85"/>
    <mergeCell ref="I85:K85"/>
    <mergeCell ref="M85:O85"/>
    <mergeCell ref="Q85:S85"/>
    <mergeCell ref="C83:AG83"/>
    <mergeCell ref="E77:G77"/>
    <mergeCell ref="I77:K77"/>
    <mergeCell ref="M77:O77"/>
    <mergeCell ref="AC77:AG77"/>
    <mergeCell ref="I74:K74"/>
    <mergeCell ref="AC86:AG86"/>
    <mergeCell ref="E86:G86"/>
    <mergeCell ref="I86:K86"/>
    <mergeCell ref="M86:O86"/>
    <mergeCell ref="U77:W77"/>
    <mergeCell ref="U85:W85"/>
    <mergeCell ref="U86:W86"/>
    <mergeCell ref="Y77:AA77"/>
    <mergeCell ref="Y85:AA85"/>
    <mergeCell ref="Y86:AA86"/>
    <mergeCell ref="AC85:AG85"/>
    <mergeCell ref="Q76:S76"/>
    <mergeCell ref="AC76:AG76"/>
    <mergeCell ref="U76:W76"/>
    <mergeCell ref="Y76:AA76"/>
    <mergeCell ref="BO5:BQ5"/>
    <mergeCell ref="BS5:BW5"/>
    <mergeCell ref="BG6:BI6"/>
    <mergeCell ref="BK6:BM6"/>
    <mergeCell ref="BO6:BQ6"/>
    <mergeCell ref="BS6:BW6"/>
    <mergeCell ref="BG5:BI5"/>
    <mergeCell ref="BK5:BM5"/>
  </mergeCells>
  <printOptions horizontalCentered="1"/>
  <pageMargins left="0.31496062992125984" right="0.31496062992125984" top="0.35433070866141736" bottom="0.35433070866141736" header="0.31496062992125984" footer="0.31496062992125984"/>
  <pageSetup scale="72" fitToHeight="2" orientation="landscape" r:id="rId1"/>
  <rowBreaks count="1" manualBreakCount="1">
    <brk id="80" max="16383" man="1"/>
  </rowBreaks>
  <colBreaks count="1" manualBreakCount="1">
    <brk id="33" max="1048575" man="1"/>
  </colBreaks>
  <ignoredErrors>
    <ignoredError sqref="G88:S98 W88:W99 G99 K99 O99 S99"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37B8-B10C-47BD-A510-FEAA9ED0F255}">
  <sheetPr>
    <tabColor rgb="FFF75B1F"/>
    <pageSetUpPr fitToPage="1"/>
  </sheetPr>
  <dimension ref="C10:BG44"/>
  <sheetViews>
    <sheetView zoomScale="84" zoomScaleNormal="84" workbookViewId="0">
      <selection activeCell="M28" sqref="M28"/>
    </sheetView>
  </sheetViews>
  <sheetFormatPr defaultColWidth="11.453125" defaultRowHeight="12.5" x14ac:dyDescent="0.25"/>
  <cols>
    <col min="3" max="3" width="22.6328125" customWidth="1"/>
    <col min="4" max="6" width="11.453125" bestFit="1" customWidth="1"/>
    <col min="7" max="7" width="11.453125" customWidth="1"/>
    <col min="8" max="11" width="11.453125" bestFit="1" customWidth="1"/>
    <col min="12" max="12" width="22.6328125" customWidth="1"/>
    <col min="13" max="15" width="11.453125" bestFit="1" customWidth="1"/>
    <col min="16" max="16" width="11.453125" customWidth="1"/>
    <col min="17" max="20" width="11.453125" bestFit="1" customWidth="1"/>
    <col min="21" max="21" width="12.453125" bestFit="1" customWidth="1"/>
  </cols>
  <sheetData>
    <row r="10" spans="3:59" ht="20" x14ac:dyDescent="0.25">
      <c r="C10" s="388" t="s">
        <v>205</v>
      </c>
      <c r="D10" s="388"/>
      <c r="E10" s="388"/>
      <c r="F10" s="388"/>
      <c r="G10" s="388"/>
      <c r="H10" s="388"/>
      <c r="I10" s="388"/>
      <c r="J10" s="389" t="s">
        <v>211</v>
      </c>
      <c r="L10" s="388" t="s">
        <v>206</v>
      </c>
      <c r="M10" s="388"/>
      <c r="N10" s="388"/>
      <c r="O10" s="388"/>
      <c r="P10" s="388"/>
      <c r="Q10" s="388"/>
      <c r="R10" s="388"/>
      <c r="S10" s="389" t="s">
        <v>210</v>
      </c>
    </row>
    <row r="11" spans="3:59" ht="120" x14ac:dyDescent="0.35">
      <c r="C11" s="222"/>
      <c r="D11" s="216" t="str">
        <f>C12</f>
        <v>Court terme</v>
      </c>
      <c r="E11" s="216" t="str">
        <f>C13</f>
        <v>Titres à revenu fixe</v>
      </c>
      <c r="F11" s="216" t="str">
        <f>C14</f>
        <v>Actions canadiennes</v>
      </c>
      <c r="G11" s="216" t="str">
        <f>C15</f>
        <v>Actions américaines</v>
      </c>
      <c r="H11" s="217" t="str">
        <f>C16</f>
        <v>Actions internationales</v>
      </c>
      <c r="I11" s="217" t="str">
        <f>C17</f>
        <v>Actions pays émergents</v>
      </c>
      <c r="J11" s="389"/>
      <c r="L11" s="222"/>
      <c r="M11" s="216" t="str">
        <f>D11</f>
        <v>Court terme</v>
      </c>
      <c r="N11" s="216" t="str">
        <f t="shared" ref="N11:R11" si="0">E11</f>
        <v>Titres à revenu fixe</v>
      </c>
      <c r="O11" s="216" t="str">
        <f t="shared" si="0"/>
        <v>Actions canadiennes</v>
      </c>
      <c r="P11" s="216" t="str">
        <f t="shared" si="0"/>
        <v>Actions américaines</v>
      </c>
      <c r="Q11" s="217" t="str">
        <f t="shared" si="0"/>
        <v>Actions internationales</v>
      </c>
      <c r="R11" s="217" t="str">
        <f t="shared" si="0"/>
        <v>Actions pays émergents</v>
      </c>
      <c r="S11" s="389"/>
    </row>
    <row r="12" spans="3:59" ht="15.5" x14ac:dyDescent="0.35">
      <c r="C12" s="218" t="str">
        <f>'NHP historiques'!A6</f>
        <v>Court terme</v>
      </c>
      <c r="D12" s="219">
        <v>1</v>
      </c>
      <c r="E12" s="222"/>
      <c r="F12" s="222"/>
      <c r="G12" s="222"/>
      <c r="H12" s="222"/>
      <c r="I12" s="222"/>
      <c r="J12" s="221">
        <f>STDEV('Données sur 50 ans'!E64:E73)</f>
        <v>1.7151948383006901E-2</v>
      </c>
      <c r="L12" s="218" t="str">
        <f t="shared" ref="L12:L17" si="1">C12</f>
        <v>Court terme</v>
      </c>
      <c r="M12" s="219">
        <v>1</v>
      </c>
      <c r="N12" s="222"/>
      <c r="O12" s="222"/>
      <c r="P12" s="222"/>
      <c r="Q12" s="222"/>
      <c r="R12" s="222"/>
      <c r="S12" s="221">
        <f>STDEV('Données sur 50 ans'!E54:E73)</f>
        <v>1.5692956180593073E-2</v>
      </c>
      <c r="V12" s="267"/>
      <c r="AB12" s="1"/>
      <c r="AE12" s="267"/>
      <c r="AK12" s="1"/>
      <c r="AM12" s="267"/>
      <c r="AN12" s="267"/>
      <c r="AO12" s="267"/>
      <c r="AP12" s="267"/>
      <c r="AQ12" s="267"/>
      <c r="AR12" s="267"/>
      <c r="AS12" s="267"/>
      <c r="AT12" s="267"/>
      <c r="AU12" s="267"/>
      <c r="AV12" s="267"/>
      <c r="AW12" s="267"/>
      <c r="AX12" s="267"/>
      <c r="AY12" s="267"/>
      <c r="AZ12" s="267"/>
      <c r="BA12" s="267"/>
      <c r="BB12" s="267"/>
      <c r="BC12" s="267"/>
      <c r="BD12" s="267"/>
      <c r="BE12" s="267"/>
      <c r="BF12" s="267"/>
      <c r="BG12" s="267"/>
    </row>
    <row r="13" spans="3:59" ht="15.5" x14ac:dyDescent="0.35">
      <c r="C13" s="218" t="str">
        <f>'NHP historiques'!A7</f>
        <v>Titres à revenu fixe</v>
      </c>
      <c r="D13" s="219">
        <f>COVAR('Données sur 50 ans'!E64:E73,'Données sur 50 ans'!I64:I73)/STDEV('Données sur 50 ans'!I64:I73)/STDEV('Données sur 50 ans'!E64:E73)</f>
        <v>0.19166755763731139</v>
      </c>
      <c r="E13" s="219">
        <v>1</v>
      </c>
      <c r="F13" s="223"/>
      <c r="G13" s="223"/>
      <c r="H13" s="223"/>
      <c r="I13" s="222"/>
      <c r="J13" s="221">
        <f>STDEV('Données sur 50 ans'!I64:I73)</f>
        <v>5.8328404553680165E-2</v>
      </c>
      <c r="L13" s="218" t="str">
        <f t="shared" si="1"/>
        <v>Titres à revenu fixe</v>
      </c>
      <c r="M13" s="219">
        <f>COVAR('Données sur 50 ans'!E54:E73,'Données sur 50 ans'!I54:I73)/STDEV('Données sur 50 ans'!I54:I73)/STDEV('Données sur 50 ans'!E54:E73)</f>
        <v>0.10747282226261227</v>
      </c>
      <c r="N13" s="219">
        <v>1</v>
      </c>
      <c r="O13" s="224"/>
      <c r="P13" s="224"/>
      <c r="Q13" s="224"/>
      <c r="R13" s="222"/>
      <c r="S13" s="221">
        <f>STDEV('Données sur 50 ans'!I54:I73)</f>
        <v>4.8307122872587482E-2</v>
      </c>
      <c r="V13" s="267"/>
      <c r="W13" s="267"/>
      <c r="AB13" s="1"/>
      <c r="AE13" s="267"/>
      <c r="AF13" s="267"/>
      <c r="AG13" s="267"/>
      <c r="AH13" s="267"/>
      <c r="AI13" s="267"/>
      <c r="AK13" s="1"/>
      <c r="AM13" s="267"/>
      <c r="AN13" s="267"/>
      <c r="AO13" s="267"/>
      <c r="AP13" s="267"/>
      <c r="AQ13" s="267"/>
      <c r="AR13" s="267"/>
      <c r="AS13" s="267"/>
      <c r="AT13" s="267"/>
      <c r="AU13" s="267"/>
      <c r="AV13" s="267"/>
      <c r="AW13" s="267"/>
      <c r="AX13" s="267"/>
      <c r="AY13" s="267"/>
      <c r="AZ13" s="267"/>
      <c r="BA13" s="267"/>
      <c r="BB13" s="267"/>
      <c r="BC13" s="267"/>
      <c r="BD13" s="267"/>
      <c r="BE13" s="267"/>
      <c r="BF13" s="267"/>
      <c r="BG13" s="267"/>
    </row>
    <row r="14" spans="3:59" ht="15.5" x14ac:dyDescent="0.35">
      <c r="C14" s="218" t="str">
        <f>'NHP historiques'!A8</f>
        <v>Actions canadiennes</v>
      </c>
      <c r="D14" s="219">
        <f>COVAR('Données sur 50 ans'!M64:M73,'Données sur 50 ans'!E64:E73)/STDEV('Données sur 50 ans'!E64:E73)/STDEV('Données sur 50 ans'!M64:M73)</f>
        <v>0.14894990551453569</v>
      </c>
      <c r="E14" s="219">
        <f>COVAR('Données sur 50 ans'!M64:M73,'Données sur 50 ans'!I64:I73)/STDEV('Données sur 50 ans'!I64:I73)/STDEV('Données sur 50 ans'!M64:M73)</f>
        <v>0.25047613799568663</v>
      </c>
      <c r="F14" s="219">
        <v>1</v>
      </c>
      <c r="G14" s="223"/>
      <c r="H14" s="223"/>
      <c r="I14" s="222"/>
      <c r="J14" s="221">
        <f>STDEV('Données sur 50 ans'!M64:M73)</f>
        <v>0.13396529401303908</v>
      </c>
      <c r="L14" s="218" t="str">
        <f t="shared" si="1"/>
        <v>Actions canadiennes</v>
      </c>
      <c r="M14" s="219">
        <f>COVAR('Données sur 50 ans'!M54:M73,'Données sur 50 ans'!E54:E73)/STDEV('Données sur 50 ans'!E54:E73)/STDEV('Données sur 50 ans'!M54:M73)</f>
        <v>-5.8510470162677158E-2</v>
      </c>
      <c r="N14" s="219">
        <f>COVAR('Données sur 50 ans'!M54:M73,'Données sur 50 ans'!I54:I73)/STDEV('Données sur 50 ans'!I54:I73)/STDEV('Données sur 50 ans'!M54:M73)</f>
        <v>4.8113745290826883E-2</v>
      </c>
      <c r="O14" s="219">
        <v>1</v>
      </c>
      <c r="P14" s="224"/>
      <c r="Q14" s="224"/>
      <c r="R14" s="222"/>
      <c r="S14" s="221">
        <f>STDEV('Données sur 50 ans'!M54:M73)</f>
        <v>0.15835873217739246</v>
      </c>
      <c r="V14" s="267"/>
      <c r="W14" s="267"/>
      <c r="X14" s="267"/>
      <c r="AB14" s="1"/>
      <c r="AE14" s="267"/>
      <c r="AF14" s="267"/>
      <c r="AG14" s="267"/>
      <c r="AH14" s="267"/>
      <c r="AI14" s="267"/>
      <c r="AK14" s="1"/>
      <c r="AM14" s="267"/>
      <c r="AN14" s="267"/>
      <c r="AO14" s="267"/>
      <c r="AP14" s="267"/>
      <c r="AQ14" s="267"/>
      <c r="AR14" s="267"/>
      <c r="AS14" s="267"/>
      <c r="AT14" s="267"/>
      <c r="AU14" s="267"/>
      <c r="AV14" s="267"/>
      <c r="AW14" s="267"/>
      <c r="AX14" s="267"/>
      <c r="AY14" s="267"/>
      <c r="AZ14" s="267"/>
      <c r="BA14" s="267"/>
      <c r="BB14" s="267"/>
      <c r="BC14" s="267"/>
      <c r="BD14" s="267"/>
      <c r="BE14" s="267"/>
      <c r="BF14" s="267"/>
      <c r="BG14" s="267"/>
    </row>
    <row r="15" spans="3:59" ht="15.5" x14ac:dyDescent="0.35">
      <c r="C15" s="218" t="s">
        <v>39</v>
      </c>
      <c r="D15" s="219">
        <f>COVAR('Données sur 50 ans'!E64:E73,'Données sur 50 ans'!Q64:Q73)/STDEV('Données sur 50 ans'!Q64:Q73)/STDEV('Données sur 50 ans'!E64:E73)</f>
        <v>0.31494337255395527</v>
      </c>
      <c r="E15" s="219">
        <f>COVAR('Données sur 50 ans'!I64:I73,'Données sur 50 ans'!Q64:Q73)/STDEV('Données sur 50 ans'!Q64:Q73)/STDEV('Données sur 50 ans'!I64:I73)</f>
        <v>0.58844383767775843</v>
      </c>
      <c r="F15" s="219">
        <f>COVAR('Données sur 50 ans'!M64:M73,'Données sur 50 ans'!Q64:Q73)/STDEV('Données sur 50 ans'!Q64:Q73)/STDEV('Données sur 50 ans'!M64:M73)</f>
        <v>0.55299569007890437</v>
      </c>
      <c r="G15" s="219">
        <v>1</v>
      </c>
      <c r="H15" s="223"/>
      <c r="I15" s="222"/>
      <c r="J15" s="221">
        <f>STDEV('Données sur 50 ans'!Q64:Q73)</f>
        <v>0.1375952231890499</v>
      </c>
      <c r="L15" s="218" t="str">
        <f t="shared" si="1"/>
        <v>Actions américaines</v>
      </c>
      <c r="M15" s="219">
        <f>COVAR('Données sur 50 ans'!E54:E73,'Données sur 50 ans'!Q54:Q73)/STDEV('Données sur 50 ans'!Q54:Q73)/STDEV('Données sur 50 ans'!E54:E73)</f>
        <v>-0.12126759421732161</v>
      </c>
      <c r="N15" s="219">
        <f>COVAR('Données sur 50 ans'!I54:I73,'Données sur 50 ans'!Q54:Q73)/STDEV('Données sur 50 ans'!Q54:Q73)/STDEV('Données sur 50 ans'!I54:I73)</f>
        <v>9.564343557866728E-2</v>
      </c>
      <c r="O15" s="219">
        <f>COVAR('Données sur 50 ans'!M54:M73,'Données sur 50 ans'!Q54:Q73)/STDEV('Données sur 50 ans'!Q54:Q73)/STDEV('Données sur 50 ans'!M54:M73)</f>
        <v>0.48391303230027061</v>
      </c>
      <c r="P15" s="219">
        <v>1</v>
      </c>
      <c r="Q15" s="224"/>
      <c r="R15" s="222"/>
      <c r="S15" s="221">
        <f>STDEV('Données sur 50 ans'!Q54:Q73)</f>
        <v>0.15711437348961518</v>
      </c>
      <c r="V15" s="267"/>
      <c r="W15" s="267"/>
      <c r="X15" s="267"/>
      <c r="Y15" s="267"/>
      <c r="AB15" s="1"/>
      <c r="AE15" s="267"/>
      <c r="AF15" s="267"/>
      <c r="AG15" s="267"/>
      <c r="AH15" s="267"/>
      <c r="AI15" s="267"/>
      <c r="AK15" s="1"/>
      <c r="AM15" s="267"/>
      <c r="AN15" s="267"/>
      <c r="AO15" s="267"/>
      <c r="AP15" s="267"/>
      <c r="AQ15" s="267"/>
      <c r="AR15" s="267"/>
      <c r="AS15" s="267"/>
      <c r="AT15" s="267"/>
      <c r="AU15" s="267"/>
      <c r="AV15" s="267"/>
      <c r="AW15" s="267"/>
      <c r="AX15" s="267"/>
      <c r="AY15" s="267"/>
      <c r="AZ15" s="267"/>
      <c r="BA15" s="267"/>
      <c r="BB15" s="267"/>
      <c r="BC15" s="267"/>
      <c r="BD15" s="267"/>
      <c r="BE15" s="267"/>
      <c r="BF15" s="267"/>
      <c r="BG15" s="267"/>
    </row>
    <row r="16" spans="3:59" ht="31" x14ac:dyDescent="0.35">
      <c r="C16" s="220" t="str">
        <f>'NHP historiques'!A10</f>
        <v>Actions internationales</v>
      </c>
      <c r="D16" s="219">
        <f>COVAR('Données sur 50 ans'!E64:E73,'Données sur 50 ans'!U64:U73)/STDEV('Données sur 50 ans'!U64:U73)/STDEV('Données sur 50 ans'!E64:E73)</f>
        <v>0.16835281486436565</v>
      </c>
      <c r="E16" s="219">
        <f>COVAR('Données sur 50 ans'!I64:I73,'Données sur 50 ans'!U64:U73)/STDEV('Données sur 50 ans'!I64:I73)/STDEV('Données sur 50 ans'!U64:U73)</f>
        <v>0.53337547256884743</v>
      </c>
      <c r="F16" s="219">
        <f>COVAR('Données sur 50 ans'!M64:M73,'Données sur 50 ans'!U64:U73)/STDEV('Données sur 50 ans'!U64:U73)/STDEV('Données sur 50 ans'!M64:M73)</f>
        <v>0.30744793265568254</v>
      </c>
      <c r="G16" s="219">
        <f>COVAR('Données sur 50 ans'!Q64:Q73,'Données sur 50 ans'!U64:U73)/STDEV('Données sur 50 ans'!U64:U73)/STDEV('Données sur 50 ans'!Q64:Q73)</f>
        <v>0.71907017232515491</v>
      </c>
      <c r="H16" s="219">
        <v>1</v>
      </c>
      <c r="I16" s="222"/>
      <c r="J16" s="221">
        <f>STDEV('Données sur 50 ans'!U64:U73)</f>
        <v>0.10092510754680081</v>
      </c>
      <c r="L16" s="220" t="str">
        <f t="shared" si="1"/>
        <v>Actions internationales</v>
      </c>
      <c r="M16" s="219">
        <f>COVAR('Données sur 50 ans'!E54:E73,'Données sur 50 ans'!U54:U73)/STDEV('Données sur 50 ans'!E54:E73)/STDEV('Données sur 50 ans'!U54:U73)</f>
        <v>-5.5733325331458382E-2</v>
      </c>
      <c r="N16" s="219">
        <f>COVAR('Données sur 50 ans'!I54:I73,'Données sur 50 ans'!U54:U73)/STDEV('Données sur 50 ans'!I54:I73)/STDEV('Données sur 50 ans'!U54:U73)</f>
        <v>-1.7824341108198014E-2</v>
      </c>
      <c r="O16" s="219">
        <f>COVAR('Données sur 50 ans'!M54:M73,'Données sur 50 ans'!U54:U73)/STDEV('Données sur 50 ans'!U54:U73)/STDEV('Données sur 50 ans'!M54:M73)</f>
        <v>0.58573525455147246</v>
      </c>
      <c r="P16" s="219">
        <f>COVAR('Données sur 50 ans'!Q54:Q73,'Données sur 50 ans'!U54:U73)/STDEV('Données sur 50 ans'!U54:U73)/STDEV('Données sur 50 ans'!Q54:Q73)</f>
        <v>0.75867854483497188</v>
      </c>
      <c r="Q16" s="219">
        <v>1</v>
      </c>
      <c r="R16" s="222"/>
      <c r="S16" s="221">
        <f>STDEV('Données sur 50 ans'!U54:U73)</f>
        <v>0.14044436199360052</v>
      </c>
      <c r="U16" s="199"/>
      <c r="V16" s="267"/>
      <c r="W16" s="267"/>
      <c r="X16" s="267"/>
      <c r="Y16" s="267"/>
      <c r="Z16" s="267"/>
      <c r="AB16" s="1"/>
      <c r="AE16" s="267"/>
      <c r="AF16" s="267"/>
      <c r="AG16" s="267"/>
      <c r="AH16" s="267"/>
      <c r="AI16" s="267"/>
      <c r="AK16" s="1"/>
      <c r="AM16" s="267"/>
      <c r="AN16" s="267"/>
      <c r="AO16" s="267"/>
      <c r="AP16" s="267"/>
      <c r="AQ16" s="267"/>
      <c r="AR16" s="267"/>
      <c r="AS16" s="267"/>
      <c r="AT16" s="267"/>
      <c r="AU16" s="267"/>
      <c r="AV16" s="267"/>
      <c r="AW16" s="267"/>
      <c r="AX16" s="267"/>
      <c r="AY16" s="267"/>
      <c r="AZ16" s="267"/>
      <c r="BA16" s="267"/>
      <c r="BB16" s="267"/>
      <c r="BC16" s="267"/>
      <c r="BD16" s="267"/>
      <c r="BE16" s="267"/>
      <c r="BF16" s="267"/>
      <c r="BG16" s="267"/>
    </row>
    <row r="17" spans="3:59" ht="31" x14ac:dyDescent="0.25">
      <c r="C17" s="220" t="str">
        <f>'NHP historiques'!A12</f>
        <v>Actions pays émergents</v>
      </c>
      <c r="D17" s="219">
        <f>COVAR('Données sur 50 ans'!E64:E73,'Données sur 50 ans'!Y64:Y73)/STDEV('Données sur 50 ans'!Y64:Y73)/STDEV('Données sur 50 ans'!E64:E73)</f>
        <v>0.10614576897729724</v>
      </c>
      <c r="E17" s="219">
        <f>COVAR('Données sur 50 ans'!Y64:Y73,'Données sur 50 ans'!I64:I73)/STDEV('Données sur 50 ans'!I64:I73)/STDEV('Données sur 50 ans'!Y64:Y73)</f>
        <v>0.62311015407373715</v>
      </c>
      <c r="F17" s="219">
        <f>COVAR('Données sur 50 ans'!M64:M73,'Données sur 50 ans'!Y64:Y73)/STDEV('Données sur 50 ans'!Y64:Y73)/STDEV('Données sur 50 ans'!M64:M73)</f>
        <v>0.39094963499852653</v>
      </c>
      <c r="G17" s="219">
        <f>COVAR('Données sur 50 ans'!Q64:Q73,'Données sur 50 ans'!Y64:Y73)/STDEV('Données sur 50 ans'!Y64:Y73)/STDEV('Données sur 50 ans'!Q64:Q73)</f>
        <v>0.47326010536713659</v>
      </c>
      <c r="H17" s="219">
        <f>COVAR('Données sur 50 ans'!U64:U73,'Données sur 50 ans'!Y64:Y73)/STDEV('Données sur 50 ans'!Y64:Y73)/STDEV('Données sur 50 ans'!U64:U73)</f>
        <v>0.56377049438017268</v>
      </c>
      <c r="I17" s="219">
        <v>1</v>
      </c>
      <c r="J17" s="221">
        <f>STDEV('Données sur 50 ans'!Y64:Y73)</f>
        <v>0.12682178615854786</v>
      </c>
      <c r="L17" s="220" t="str">
        <f t="shared" si="1"/>
        <v>Actions pays émergents</v>
      </c>
      <c r="M17" s="219">
        <f>COVAR('Données sur 50 ans'!E54:E73,'Données sur 50 ans'!Y54:Y73)/STDEV('Données sur 50 ans'!E54:E73)/STDEV('Données sur 50 ans'!Y54:Y73)</f>
        <v>7.2633817747825265E-3</v>
      </c>
      <c r="N17" s="219">
        <f>COVAR('Données sur 50 ans'!Y54:Y73,'Données sur 50 ans'!I54:I73)/STDEV('Données sur 50 ans'!I54:I73)/STDEV('Données sur 50 ans'!Y54:Y73)</f>
        <v>0.19240627170723734</v>
      </c>
      <c r="O17" s="219">
        <f>COVAR('Données sur 50 ans'!M54:M73,'Données sur 50 ans'!Y54:Y73)/STDEV('Données sur 50 ans'!Y54:Y73)/STDEV('Données sur 50 ans'!M54:M73)</f>
        <v>0.76289894596748298</v>
      </c>
      <c r="P17" s="219">
        <f>COVAR('Données sur 50 ans'!Q54:Q73,'Données sur 50 ans'!Y54:Y73)/STDEV('Données sur 50 ans'!Y54:Y73)/STDEV('Données sur 50 ans'!Q54:Q73)</f>
        <v>0.29630515134741864</v>
      </c>
      <c r="Q17" s="219">
        <f>COVAR('Données sur 50 ans'!U54:U73,'Données sur 50 ans'!Y54:Y73)/STDEV('Données sur 50 ans'!Y54:Y73)/STDEV('Données sur 50 ans'!U54:U73)</f>
        <v>0.61595964144841131</v>
      </c>
      <c r="R17" s="219">
        <v>1</v>
      </c>
      <c r="S17" s="221">
        <f>STDEV('Données sur 50 ans'!Y54:Y73)</f>
        <v>0.20108742976890082</v>
      </c>
      <c r="V17" s="267"/>
      <c r="W17" s="267"/>
      <c r="X17" s="267"/>
      <c r="Y17" s="267"/>
      <c r="Z17" s="267"/>
      <c r="AA17" s="267"/>
      <c r="AB17" s="1"/>
      <c r="AE17" s="267"/>
      <c r="AF17" s="267"/>
      <c r="AG17" s="267"/>
      <c r="AH17" s="267"/>
      <c r="AI17" s="267"/>
      <c r="AJ17" s="267"/>
      <c r="AK17" s="1"/>
      <c r="AM17" s="267"/>
      <c r="AN17" s="267"/>
      <c r="AO17" s="267"/>
      <c r="AP17" s="267"/>
      <c r="AQ17" s="267"/>
      <c r="AR17" s="267"/>
      <c r="AS17" s="267"/>
      <c r="AT17" s="267"/>
      <c r="AU17" s="267"/>
      <c r="AV17" s="267"/>
      <c r="AW17" s="267"/>
      <c r="AX17" s="267"/>
      <c r="AY17" s="267"/>
      <c r="AZ17" s="267"/>
      <c r="BA17" s="267"/>
      <c r="BB17" s="267"/>
      <c r="BC17" s="267"/>
      <c r="BD17" s="267"/>
      <c r="BE17" s="267"/>
      <c r="BF17" s="267"/>
      <c r="BG17" s="267"/>
    </row>
    <row r="18" spans="3:59" ht="50" customHeight="1" x14ac:dyDescent="0.25">
      <c r="K18" s="1"/>
    </row>
    <row r="19" spans="3:59" ht="15.5" x14ac:dyDescent="0.35">
      <c r="C19" s="225" t="s">
        <v>165</v>
      </c>
      <c r="D19" s="200"/>
      <c r="E19" s="200"/>
      <c r="F19" s="200"/>
      <c r="G19" s="200"/>
      <c r="H19" s="200"/>
      <c r="I19" s="200"/>
      <c r="J19" s="200"/>
      <c r="K19" s="200"/>
      <c r="L19" s="200"/>
      <c r="M19" s="200"/>
    </row>
    <row r="20" spans="3:59" ht="15.5" x14ac:dyDescent="0.35">
      <c r="C20" s="225" t="s">
        <v>166</v>
      </c>
      <c r="D20" s="200"/>
      <c r="E20" s="200"/>
      <c r="F20" s="200"/>
      <c r="G20" s="200"/>
      <c r="H20" s="200"/>
      <c r="I20" s="200"/>
      <c r="J20" s="200"/>
      <c r="K20" s="200"/>
      <c r="L20" s="200"/>
      <c r="M20" s="200"/>
    </row>
    <row r="21" spans="3:59" ht="15.5" x14ac:dyDescent="0.35">
      <c r="C21" s="225" t="s">
        <v>167</v>
      </c>
      <c r="D21" s="200"/>
      <c r="E21" s="200"/>
      <c r="F21" s="200"/>
      <c r="G21" s="200"/>
      <c r="H21" s="200"/>
      <c r="I21" s="200"/>
      <c r="J21" s="200"/>
      <c r="K21" s="200"/>
      <c r="L21" s="200"/>
      <c r="M21" s="200"/>
    </row>
    <row r="22" spans="3:59" x14ac:dyDescent="0.25">
      <c r="C22" s="200"/>
      <c r="D22" s="200"/>
      <c r="E22" s="200"/>
      <c r="F22" s="200"/>
      <c r="G22" s="200"/>
      <c r="H22" s="200"/>
      <c r="I22" s="200"/>
      <c r="J22" s="200"/>
      <c r="K22" s="200"/>
      <c r="L22" s="200"/>
      <c r="M22" s="200"/>
    </row>
    <row r="23" spans="3:59" ht="50" customHeight="1" x14ac:dyDescent="0.25"/>
    <row r="24" spans="3:59" ht="50" customHeight="1" x14ac:dyDescent="0.25"/>
    <row r="25" spans="3:59" ht="50" customHeight="1" x14ac:dyDescent="0.25"/>
    <row r="26" spans="3:59" ht="50" customHeight="1" x14ac:dyDescent="0.25"/>
    <row r="27" spans="3:59" ht="50" customHeight="1" x14ac:dyDescent="0.25"/>
    <row r="28" spans="3:59" ht="50" customHeight="1" x14ac:dyDescent="0.25"/>
    <row r="29" spans="3:59" ht="50" customHeight="1" x14ac:dyDescent="0.25"/>
    <row r="30" spans="3:59" ht="50" customHeight="1" x14ac:dyDescent="0.25"/>
    <row r="31" spans="3:59" ht="50" customHeight="1" x14ac:dyDescent="0.25"/>
    <row r="32" spans="3:59" ht="50" customHeight="1" x14ac:dyDescent="0.25"/>
    <row r="33" ht="50" customHeight="1" x14ac:dyDescent="0.25"/>
    <row r="34" ht="50" customHeight="1" x14ac:dyDescent="0.25"/>
    <row r="35" ht="50" customHeight="1" x14ac:dyDescent="0.25"/>
    <row r="36" ht="50" customHeight="1" x14ac:dyDescent="0.25"/>
    <row r="37" ht="50" customHeight="1" x14ac:dyDescent="0.25"/>
    <row r="38" ht="50" customHeight="1" x14ac:dyDescent="0.25"/>
    <row r="39" ht="50" customHeight="1" x14ac:dyDescent="0.25"/>
    <row r="40" ht="50" customHeight="1" x14ac:dyDescent="0.25"/>
    <row r="41" ht="50" customHeight="1" x14ac:dyDescent="0.25"/>
    <row r="42" ht="50" customHeight="1" x14ac:dyDescent="0.25"/>
    <row r="43" ht="50" customHeight="1" x14ac:dyDescent="0.25"/>
    <row r="44" ht="50" customHeight="1" x14ac:dyDescent="0.25"/>
  </sheetData>
  <mergeCells count="4">
    <mergeCell ref="C10:I10"/>
    <mergeCell ref="J10:J11"/>
    <mergeCell ref="L10:R10"/>
    <mergeCell ref="S10:S11"/>
  </mergeCells>
  <conditionalFormatting sqref="AM12:BB17">
    <cfRule type="cellIs" dxfId="0" priority="1" operator="greaterThan">
      <formula>0</formula>
    </cfRule>
  </conditionalFormatting>
  <printOptions horizontalCentered="1" verticalCentered="1"/>
  <pageMargins left="0.31496062992125984" right="0.31496062992125984" top="0.35433070866141736" bottom="0.35433070866141736" header="0.31496062992125984" footer="0.31496062992125984"/>
  <pageSetup scale="53"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BDE6EF"/>
    <pageSetUpPr fitToPage="1"/>
  </sheetPr>
  <dimension ref="A1:AE25"/>
  <sheetViews>
    <sheetView topLeftCell="A4" workbookViewId="0">
      <selection activeCell="A18" sqref="A18:XFD18"/>
    </sheetView>
  </sheetViews>
  <sheetFormatPr defaultColWidth="11.453125" defaultRowHeight="12" customHeight="1" x14ac:dyDescent="0.25"/>
  <cols>
    <col min="2" max="2" width="11.36328125" customWidth="1"/>
    <col min="5" max="5" width="11.453125" customWidth="1"/>
  </cols>
  <sheetData>
    <row r="1" spans="1:11" ht="12" customHeight="1" x14ac:dyDescent="0.25">
      <c r="A1" s="278" t="s">
        <v>1</v>
      </c>
      <c r="B1" s="278"/>
      <c r="C1" s="278"/>
      <c r="D1" s="278"/>
      <c r="E1" s="278"/>
      <c r="F1" s="278"/>
      <c r="G1" s="278"/>
      <c r="H1" s="278"/>
      <c r="I1" s="278"/>
      <c r="J1" s="278"/>
      <c r="K1" s="35"/>
    </row>
    <row r="2" spans="1:11" ht="12" customHeight="1" x14ac:dyDescent="0.25">
      <c r="A2" s="278"/>
      <c r="B2" s="278"/>
      <c r="C2" s="278"/>
      <c r="D2" s="278"/>
      <c r="E2" s="278"/>
      <c r="F2" s="278"/>
      <c r="G2" s="278"/>
      <c r="H2" s="278"/>
      <c r="I2" s="278"/>
      <c r="J2" s="278"/>
      <c r="K2" s="35"/>
    </row>
    <row r="4" spans="1:11" s="42" customFormat="1" ht="205.25" customHeight="1" x14ac:dyDescent="0.25">
      <c r="A4" s="277" t="s">
        <v>220</v>
      </c>
      <c r="B4" s="277"/>
      <c r="C4" s="277"/>
      <c r="D4" s="277"/>
      <c r="E4" s="277"/>
      <c r="F4" s="277"/>
      <c r="G4" s="277"/>
      <c r="H4" s="277"/>
      <c r="I4" s="277"/>
      <c r="J4" s="277"/>
    </row>
    <row r="5" spans="1:11" s="42" customFormat="1" ht="23" customHeight="1" x14ac:dyDescent="0.25">
      <c r="A5" s="279" t="s">
        <v>8</v>
      </c>
      <c r="B5" s="279"/>
      <c r="C5" s="279"/>
      <c r="D5" s="279"/>
      <c r="E5" s="279"/>
      <c r="F5" s="279"/>
      <c r="G5" s="279"/>
      <c r="H5" s="279"/>
      <c r="I5" s="279"/>
      <c r="J5" s="279"/>
    </row>
    <row r="6" spans="1:11" s="42" customFormat="1" ht="15" customHeight="1" x14ac:dyDescent="0.25">
      <c r="A6" s="37"/>
      <c r="B6" s="280" t="s">
        <v>9</v>
      </c>
      <c r="C6" s="280"/>
      <c r="D6" s="280"/>
      <c r="E6" s="280"/>
      <c r="F6" s="280"/>
      <c r="G6" s="280"/>
      <c r="H6" s="280"/>
      <c r="I6" s="280"/>
      <c r="J6" s="280"/>
    </row>
    <row r="7" spans="1:11" s="42" customFormat="1" ht="15" customHeight="1" x14ac:dyDescent="0.25">
      <c r="A7" s="37"/>
      <c r="B7" s="202"/>
      <c r="C7" s="280" t="s">
        <v>221</v>
      </c>
      <c r="D7" s="280"/>
      <c r="E7" s="280"/>
      <c r="F7" s="280"/>
      <c r="G7" s="280"/>
      <c r="H7" s="280"/>
      <c r="I7" s="280"/>
      <c r="J7" s="280"/>
    </row>
    <row r="8" spans="1:11" s="42" customFormat="1" ht="21.5" customHeight="1" x14ac:dyDescent="0.25">
      <c r="A8" s="37"/>
      <c r="B8" s="279" t="s">
        <v>10</v>
      </c>
      <c r="C8" s="279"/>
      <c r="D8" s="279"/>
      <c r="E8" s="279"/>
      <c r="F8" s="279"/>
      <c r="G8" s="279"/>
      <c r="H8" s="279"/>
      <c r="I8" s="279"/>
      <c r="J8" s="279"/>
    </row>
    <row r="9" spans="1:11" s="42" customFormat="1" ht="15.5" customHeight="1" x14ac:dyDescent="0.25">
      <c r="A9" s="37"/>
      <c r="B9" s="201"/>
      <c r="C9" s="280" t="s">
        <v>11</v>
      </c>
      <c r="D9" s="280"/>
      <c r="E9" s="280"/>
      <c r="F9" s="280"/>
      <c r="G9" s="280"/>
      <c r="H9" s="280"/>
      <c r="I9" s="280"/>
      <c r="J9" s="280"/>
    </row>
    <row r="10" spans="1:11" s="42" customFormat="1" ht="15" customHeight="1" x14ac:dyDescent="0.25">
      <c r="A10" s="37"/>
      <c r="B10" s="201"/>
      <c r="C10" s="280" t="s">
        <v>12</v>
      </c>
      <c r="D10" s="280"/>
      <c r="E10" s="280"/>
      <c r="F10" s="280"/>
      <c r="G10" s="280"/>
      <c r="H10" s="280"/>
      <c r="I10" s="280"/>
      <c r="J10" s="280"/>
    </row>
    <row r="11" spans="1:11" s="42" customFormat="1" ht="15.5" customHeight="1" x14ac:dyDescent="0.25">
      <c r="A11" s="37"/>
      <c r="B11" s="201"/>
      <c r="C11" s="280" t="s">
        <v>13</v>
      </c>
      <c r="D11" s="280"/>
      <c r="E11" s="280"/>
      <c r="F11" s="280"/>
      <c r="G11" s="280"/>
      <c r="H11" s="280"/>
      <c r="I11" s="280"/>
      <c r="J11" s="280"/>
    </row>
    <row r="12" spans="1:11" s="42" customFormat="1" ht="15.5" customHeight="1" x14ac:dyDescent="0.25">
      <c r="A12" s="37"/>
      <c r="B12" s="201"/>
      <c r="C12" s="280" t="s">
        <v>14</v>
      </c>
      <c r="D12" s="280"/>
      <c r="E12" s="280"/>
      <c r="F12" s="280"/>
      <c r="G12" s="280"/>
      <c r="H12" s="280"/>
      <c r="I12" s="280"/>
      <c r="J12" s="280"/>
    </row>
    <row r="13" spans="1:11" s="42" customFormat="1" ht="15.5" customHeight="1" x14ac:dyDescent="0.25">
      <c r="A13" s="37"/>
      <c r="B13" s="201"/>
      <c r="C13" s="280" t="s">
        <v>212</v>
      </c>
      <c r="D13" s="280"/>
      <c r="E13" s="280"/>
      <c r="F13" s="280"/>
      <c r="G13" s="280"/>
      <c r="H13" s="280"/>
      <c r="I13" s="280"/>
      <c r="J13" s="280"/>
    </row>
    <row r="14" spans="1:11" s="42" customFormat="1" ht="15.5" customHeight="1" x14ac:dyDescent="0.25">
      <c r="A14" s="37"/>
      <c r="B14" s="201"/>
      <c r="C14" s="280" t="s">
        <v>213</v>
      </c>
      <c r="D14" s="280"/>
      <c r="E14" s="280"/>
      <c r="F14" s="280"/>
      <c r="G14" s="280"/>
      <c r="H14" s="280"/>
      <c r="I14" s="280"/>
      <c r="J14" s="280"/>
    </row>
    <row r="15" spans="1:11" s="42" customFormat="1" ht="15.5" customHeight="1" x14ac:dyDescent="0.25">
      <c r="A15" s="37"/>
      <c r="B15" s="201"/>
      <c r="C15" s="280" t="s">
        <v>244</v>
      </c>
      <c r="D15" s="280"/>
      <c r="E15" s="280"/>
      <c r="F15" s="280"/>
      <c r="G15" s="280"/>
      <c r="H15" s="280"/>
      <c r="I15" s="280"/>
      <c r="J15" s="280"/>
    </row>
    <row r="16" spans="1:11" s="42" customFormat="1" ht="15" customHeight="1" x14ac:dyDescent="0.25">
      <c r="A16" s="37"/>
      <c r="B16" s="280" t="s">
        <v>15</v>
      </c>
      <c r="C16" s="280"/>
      <c r="D16" s="280"/>
      <c r="E16" s="280"/>
      <c r="F16" s="280"/>
      <c r="G16" s="280"/>
      <c r="H16" s="280"/>
      <c r="I16" s="280"/>
      <c r="J16" s="280"/>
    </row>
    <row r="17" spans="1:31" s="42" customFormat="1" ht="15" customHeight="1" x14ac:dyDescent="0.25">
      <c r="A17" s="37"/>
      <c r="B17" s="283" t="s">
        <v>16</v>
      </c>
      <c r="C17" s="283"/>
      <c r="D17" s="283"/>
      <c r="E17" s="283"/>
      <c r="F17" s="283"/>
      <c r="G17" s="283"/>
      <c r="H17" s="283"/>
      <c r="I17" s="283"/>
      <c r="J17" s="202"/>
    </row>
    <row r="18" spans="1:31" s="42" customFormat="1" ht="15" customHeight="1" x14ac:dyDescent="0.25">
      <c r="A18" s="37"/>
      <c r="B18" s="37"/>
      <c r="C18" s="37"/>
      <c r="D18" s="37"/>
      <c r="E18" s="37"/>
      <c r="F18" s="37"/>
      <c r="G18" s="37"/>
      <c r="H18" s="37"/>
      <c r="I18" s="37"/>
      <c r="J18" s="37"/>
    </row>
    <row r="19" spans="1:31" ht="20.25" customHeight="1" x14ac:dyDescent="0.25">
      <c r="A19" s="281" t="s">
        <v>17</v>
      </c>
      <c r="B19" s="281"/>
      <c r="C19" s="281"/>
      <c r="D19" s="281"/>
      <c r="E19" s="281"/>
      <c r="F19" s="281"/>
      <c r="G19" s="281"/>
      <c r="H19" s="281"/>
      <c r="I19" s="281"/>
      <c r="J19" s="281"/>
    </row>
    <row r="20" spans="1:31" s="5" customFormat="1" ht="206.25" customHeight="1" x14ac:dyDescent="0.25">
      <c r="A20" s="279" t="s">
        <v>18</v>
      </c>
      <c r="B20" s="279"/>
      <c r="C20" s="279"/>
      <c r="D20" s="279"/>
      <c r="E20" s="279"/>
      <c r="F20" s="279"/>
      <c r="G20" s="279"/>
      <c r="H20" s="279"/>
      <c r="I20" s="279"/>
      <c r="J20" s="279"/>
      <c r="M20" s="268"/>
    </row>
    <row r="21" spans="1:31" ht="15" customHeight="1" x14ac:dyDescent="0.25">
      <c r="A21" s="281" t="s">
        <v>19</v>
      </c>
      <c r="B21" s="281"/>
      <c r="C21" s="281"/>
      <c r="D21" s="281"/>
      <c r="E21" s="281"/>
      <c r="F21" s="281"/>
      <c r="G21" s="281"/>
      <c r="H21" s="281"/>
      <c r="I21" s="281"/>
      <c r="J21" s="281"/>
    </row>
    <row r="22" spans="1:31" ht="90" customHeight="1" x14ac:dyDescent="0.25">
      <c r="A22" s="279" t="s">
        <v>20</v>
      </c>
      <c r="B22" s="279"/>
      <c r="C22" s="279"/>
      <c r="D22" s="279"/>
      <c r="E22" s="279"/>
      <c r="F22" s="279"/>
      <c r="G22" s="279"/>
      <c r="H22" s="279"/>
      <c r="I22" s="279"/>
      <c r="J22" s="279"/>
    </row>
    <row r="23" spans="1:31" ht="21.75" customHeight="1" x14ac:dyDescent="0.25">
      <c r="A23" s="281" t="s">
        <v>21</v>
      </c>
      <c r="B23" s="281"/>
      <c r="C23" s="281"/>
      <c r="D23" s="281"/>
      <c r="E23" s="281"/>
      <c r="F23" s="281"/>
      <c r="G23" s="281"/>
      <c r="H23" s="281"/>
      <c r="I23" s="281"/>
      <c r="J23" s="281"/>
    </row>
    <row r="24" spans="1:31" ht="45" customHeight="1" x14ac:dyDescent="0.25">
      <c r="A24" s="279" t="s">
        <v>222</v>
      </c>
      <c r="B24" s="279"/>
      <c r="C24" s="279"/>
      <c r="D24" s="279"/>
      <c r="E24" s="279"/>
      <c r="F24" s="279"/>
      <c r="G24" s="279"/>
      <c r="H24" s="279"/>
      <c r="I24" s="279"/>
      <c r="J24" s="279"/>
    </row>
    <row r="25" spans="1:31" ht="12" customHeight="1" x14ac:dyDescent="0.4">
      <c r="M25" s="282"/>
      <c r="N25" s="282"/>
      <c r="O25" s="282"/>
      <c r="P25" s="282"/>
      <c r="Q25" s="282"/>
      <c r="R25" s="282"/>
      <c r="S25" s="282"/>
      <c r="T25" s="282"/>
      <c r="U25" s="282"/>
      <c r="V25" s="282"/>
      <c r="W25" s="282"/>
      <c r="X25" s="282"/>
      <c r="Y25" s="282"/>
      <c r="Z25" s="282"/>
      <c r="AA25" s="282"/>
      <c r="AB25" s="282"/>
      <c r="AC25" s="282"/>
      <c r="AD25" s="282"/>
      <c r="AE25" s="282"/>
    </row>
  </sheetData>
  <mergeCells count="22">
    <mergeCell ref="A21:J21"/>
    <mergeCell ref="A22:J22"/>
    <mergeCell ref="M25:AE25"/>
    <mergeCell ref="C15:J15"/>
    <mergeCell ref="A23:J23"/>
    <mergeCell ref="A24:J24"/>
    <mergeCell ref="A20:J20"/>
    <mergeCell ref="A19:J19"/>
    <mergeCell ref="B17:I17"/>
    <mergeCell ref="B16:J16"/>
    <mergeCell ref="C9:J9"/>
    <mergeCell ref="C10:J10"/>
    <mergeCell ref="C11:J11"/>
    <mergeCell ref="C12:J12"/>
    <mergeCell ref="C14:J14"/>
    <mergeCell ref="C13:J13"/>
    <mergeCell ref="A4:J4"/>
    <mergeCell ref="A1:J2"/>
    <mergeCell ref="A5:J5"/>
    <mergeCell ref="B6:J6"/>
    <mergeCell ref="B8:J8"/>
    <mergeCell ref="C7:J7"/>
  </mergeCells>
  <hyperlinks>
    <hyperlink ref="B6:J6" location="'Résumé des taux'!A1" display="• Calculs pour établir les Normes d'hypothèses de projection 2018" xr:uid="{00000000-0004-0000-0100-000000000000}"/>
    <hyperlink ref="C9:J9" location="Inflation!A1" display="• Inflation" xr:uid="{00000000-0004-0000-0100-000001000000}"/>
    <hyperlink ref="C10:J10" location="'Court terme'!A1" display="• Rendement à court terme" xr:uid="{00000000-0004-0000-0100-000002000000}"/>
    <hyperlink ref="C11:J11" location="'Revenu fixe'!A1" display="• Titres à revenu fixe" xr:uid="{00000000-0004-0000-0100-000003000000}"/>
    <hyperlink ref="C12:J12" location="'Actions canadiennes'!A1" display="• Actions canadiennes" xr:uid="{00000000-0004-0000-0100-000004000000}"/>
    <hyperlink ref="C14:J14" location="'Actions internationales'!A1" display="• Actions internationales" xr:uid="{00000000-0004-0000-0100-000005000000}"/>
    <hyperlink ref="C15:J15" location="'Actions marchés émergents'!A1" display="• Actions marchés émergents" xr:uid="{00000000-0004-0000-0100-000006000000}"/>
    <hyperlink ref="B16:J16" location="'Taux historiques'!A1" display="• Taux historiques" xr:uid="{00000000-0004-0000-0100-000007000000}"/>
    <hyperlink ref="B17:I17" location="'Sondage Institut FP Canada'!A1" display="• Résultats du sondage annuel mené par l'Institut de planification financière et FP Canada" xr:uid="{DB2F8910-970F-484B-8979-0301790489D7}"/>
    <hyperlink ref="C13:D13" location="'Actions américaines'!A1" display="Actions américaines" xr:uid="{24269AB5-A631-4B57-A251-6B26505E7F2B}"/>
    <hyperlink ref="C7:J7" location="'Résumé des taux'!A1" display="Résumé des taux" xr:uid="{DD28458F-BB41-F247-8AC2-6632D9EB3332}"/>
  </hyperlinks>
  <pageMargins left="0.7" right="0.7"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026028"/>
  </sheetPr>
  <dimension ref="B3:E31"/>
  <sheetViews>
    <sheetView workbookViewId="0"/>
  </sheetViews>
  <sheetFormatPr defaultColWidth="8.6328125" defaultRowHeight="12.5" x14ac:dyDescent="0.25"/>
  <cols>
    <col min="1" max="1" width="4.453125" customWidth="1"/>
    <col min="2" max="2" width="53" customWidth="1"/>
  </cols>
  <sheetData>
    <row r="3" spans="2:5" ht="61.5" customHeight="1" x14ac:dyDescent="0.25">
      <c r="B3" s="34" t="s">
        <v>0</v>
      </c>
    </row>
    <row r="4" spans="2:5" ht="61.5" customHeight="1" x14ac:dyDescent="0.25">
      <c r="B4" s="34"/>
    </row>
    <row r="7" spans="2:5" ht="135" customHeight="1" x14ac:dyDescent="0.25">
      <c r="B7" s="273" t="s">
        <v>17</v>
      </c>
      <c r="C7" s="273"/>
      <c r="D7" s="273"/>
      <c r="E7" s="273"/>
    </row>
    <row r="8" spans="2:5" ht="14.5" x14ac:dyDescent="0.25">
      <c r="B8" s="71"/>
      <c r="C8" s="194"/>
      <c r="D8" s="194"/>
      <c r="E8" s="195"/>
    </row>
    <row r="9" spans="2:5" ht="14.5" x14ac:dyDescent="0.25">
      <c r="B9" s="71"/>
      <c r="C9" s="194"/>
      <c r="D9" s="194"/>
      <c r="E9" s="195"/>
    </row>
    <row r="10" spans="2:5" ht="14.5" x14ac:dyDescent="0.25">
      <c r="B10" s="71"/>
      <c r="C10" s="194"/>
      <c r="D10" s="194"/>
      <c r="E10" s="195"/>
    </row>
    <row r="11" spans="2:5" ht="14.5" x14ac:dyDescent="0.25">
      <c r="B11" s="71"/>
      <c r="C11" s="194"/>
      <c r="D11" s="194"/>
      <c r="E11" s="195"/>
    </row>
    <row r="12" spans="2:5" ht="22.5" x14ac:dyDescent="0.25">
      <c r="B12" s="72"/>
      <c r="C12" s="194"/>
      <c r="D12" s="194"/>
      <c r="E12" s="195"/>
    </row>
    <row r="13" spans="2:5" ht="23.25" customHeight="1" x14ac:dyDescent="0.25">
      <c r="B13" s="274" t="s">
        <v>22</v>
      </c>
      <c r="C13" s="274"/>
      <c r="D13" s="274"/>
      <c r="E13" s="274"/>
    </row>
    <row r="14" spans="2:5" ht="25.5" customHeight="1" x14ac:dyDescent="0.25">
      <c r="B14" s="274" t="s">
        <v>3</v>
      </c>
      <c r="C14" s="274"/>
      <c r="D14" s="274"/>
      <c r="E14" s="274"/>
    </row>
    <row r="15" spans="2:5" x14ac:dyDescent="0.25">
      <c r="B15" s="196"/>
      <c r="C15" s="194"/>
      <c r="D15" s="194"/>
      <c r="E15" s="195"/>
    </row>
    <row r="16" spans="2:5" x14ac:dyDescent="0.25">
      <c r="B16" s="196"/>
      <c r="C16" s="194"/>
      <c r="D16" s="194"/>
      <c r="E16" s="195"/>
    </row>
    <row r="17" spans="2:5" x14ac:dyDescent="0.25">
      <c r="B17" s="196"/>
      <c r="C17" s="194"/>
      <c r="D17" s="194"/>
      <c r="E17" s="195"/>
    </row>
    <row r="18" spans="2:5" x14ac:dyDescent="0.25">
      <c r="B18" s="196"/>
      <c r="C18" s="194"/>
      <c r="D18" s="194"/>
      <c r="E18" s="195"/>
    </row>
    <row r="19" spans="2:5" x14ac:dyDescent="0.25">
      <c r="B19" s="196"/>
      <c r="C19" s="194"/>
      <c r="D19" s="194"/>
      <c r="E19" s="195"/>
    </row>
    <row r="20" spans="2:5" x14ac:dyDescent="0.25">
      <c r="B20" s="196"/>
      <c r="C20" s="194"/>
      <c r="D20" s="194"/>
      <c r="E20" s="195"/>
    </row>
    <row r="21" spans="2:5" ht="17.5" x14ac:dyDescent="0.25">
      <c r="B21" s="73"/>
      <c r="C21" s="194"/>
      <c r="D21" s="194"/>
      <c r="E21" s="195"/>
    </row>
    <row r="22" spans="2:5" ht="20" x14ac:dyDescent="0.25">
      <c r="B22" s="275"/>
      <c r="C22" s="275"/>
      <c r="D22" s="275"/>
      <c r="E22" s="275"/>
    </row>
    <row r="23" spans="2:5" ht="20" x14ac:dyDescent="0.25">
      <c r="B23" s="275"/>
      <c r="C23" s="275"/>
      <c r="D23" s="275"/>
      <c r="E23" s="275"/>
    </row>
    <row r="24" spans="2:5" ht="20" x14ac:dyDescent="0.25">
      <c r="B24" s="275"/>
      <c r="C24" s="275"/>
      <c r="D24" s="275"/>
      <c r="E24" s="275"/>
    </row>
    <row r="25" spans="2:5" ht="20" x14ac:dyDescent="0.25">
      <c r="B25" s="275"/>
      <c r="C25" s="275"/>
      <c r="D25" s="275"/>
      <c r="E25" s="275"/>
    </row>
    <row r="26" spans="2:5" ht="20" x14ac:dyDescent="0.25">
      <c r="B26" s="275"/>
      <c r="C26" s="275"/>
      <c r="D26" s="275"/>
      <c r="E26" s="275"/>
    </row>
    <row r="27" spans="2:5" ht="13" x14ac:dyDescent="0.25">
      <c r="B27" s="74"/>
      <c r="C27" s="194"/>
      <c r="D27" s="194"/>
      <c r="E27" s="195"/>
    </row>
    <row r="28" spans="2:5" ht="13" x14ac:dyDescent="0.25">
      <c r="B28" s="74"/>
      <c r="C28" s="194"/>
      <c r="D28" s="194"/>
      <c r="E28" s="195"/>
    </row>
    <row r="29" spans="2:5" ht="15" x14ac:dyDescent="0.25">
      <c r="B29" s="75"/>
      <c r="C29" s="194"/>
      <c r="D29" s="194"/>
      <c r="E29" s="195"/>
    </row>
    <row r="30" spans="2:5" ht="13" x14ac:dyDescent="0.25">
      <c r="B30" s="272" t="s">
        <v>6</v>
      </c>
      <c r="C30" s="272"/>
      <c r="D30" s="272"/>
      <c r="E30" s="272"/>
    </row>
    <row r="31" spans="2:5" ht="13" x14ac:dyDescent="0.25">
      <c r="B31" s="272" t="s">
        <v>7</v>
      </c>
      <c r="C31" s="272"/>
      <c r="D31" s="272"/>
      <c r="E31" s="272"/>
    </row>
  </sheetData>
  <mergeCells count="10">
    <mergeCell ref="B25:E25"/>
    <mergeCell ref="B26:E26"/>
    <mergeCell ref="B30:E30"/>
    <mergeCell ref="B31:E31"/>
    <mergeCell ref="B7:E7"/>
    <mergeCell ref="B13:E13"/>
    <mergeCell ref="B14:E14"/>
    <mergeCell ref="B22:E22"/>
    <mergeCell ref="B23:E23"/>
    <mergeCell ref="B24:E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026028"/>
    <pageSetUpPr fitToPage="1"/>
  </sheetPr>
  <dimension ref="B1:AI47"/>
  <sheetViews>
    <sheetView zoomScale="110" zoomScaleNormal="110" workbookViewId="0"/>
  </sheetViews>
  <sheetFormatPr defaultColWidth="11.453125" defaultRowHeight="12.5" x14ac:dyDescent="0.25"/>
  <cols>
    <col min="1" max="1" width="1.6328125" customWidth="1"/>
    <col min="2" max="2" width="35.36328125" customWidth="1"/>
    <col min="3" max="3" width="10.6328125" style="2" customWidth="1"/>
    <col min="4" max="4" width="14" customWidth="1"/>
    <col min="5" max="5" width="11.1796875" customWidth="1"/>
    <col min="6" max="7" width="10.453125" customWidth="1"/>
    <col min="8" max="8" width="11.453125" customWidth="1"/>
    <col min="9" max="9" width="14.6328125" customWidth="1"/>
    <col min="10" max="10" width="17.453125" customWidth="1"/>
    <col min="11" max="11" width="1.6328125" customWidth="1"/>
    <col min="12" max="12" width="11.453125" customWidth="1"/>
    <col min="13" max="13" width="1.6328125" customWidth="1"/>
    <col min="14" max="14" width="11.453125" customWidth="1"/>
    <col min="15" max="15" width="1.6328125" customWidth="1"/>
    <col min="18" max="18" width="7.453125" bestFit="1" customWidth="1"/>
    <col min="19" max="19" width="9.6328125" bestFit="1" customWidth="1"/>
    <col min="20" max="21" width="6.1796875" bestFit="1" customWidth="1"/>
    <col min="22" max="22" width="7.1796875" bestFit="1" customWidth="1"/>
    <col min="23" max="23" width="8.36328125" bestFit="1" customWidth="1"/>
    <col min="24" max="24" width="12.1796875" bestFit="1" customWidth="1"/>
    <col min="25" max="25" width="30.81640625" bestFit="1" customWidth="1"/>
  </cols>
  <sheetData>
    <row r="1" spans="2:35" ht="18" x14ac:dyDescent="0.25">
      <c r="B1" s="278" t="s">
        <v>17</v>
      </c>
      <c r="C1" s="278"/>
      <c r="D1" s="278"/>
      <c r="E1" s="278"/>
      <c r="F1" s="278"/>
      <c r="G1" s="278"/>
      <c r="H1" s="278"/>
      <c r="I1" s="278"/>
      <c r="J1" s="278"/>
    </row>
    <row r="2" spans="2:35" ht="15.5" x14ac:dyDescent="0.35">
      <c r="B2" s="14"/>
      <c r="C2" s="14"/>
      <c r="D2" s="14"/>
      <c r="E2" s="14"/>
      <c r="F2" s="14"/>
      <c r="G2" s="14"/>
      <c r="H2" s="14"/>
      <c r="I2" s="14"/>
      <c r="J2" s="14"/>
    </row>
    <row r="3" spans="2:35" ht="39.5" customHeight="1" x14ac:dyDescent="0.3">
      <c r="B3" s="32"/>
      <c r="C3" s="296" t="s">
        <v>23</v>
      </c>
      <c r="D3" s="297"/>
      <c r="E3" s="297"/>
      <c r="F3" s="297"/>
      <c r="G3" s="298"/>
      <c r="H3" s="294" t="s">
        <v>24</v>
      </c>
      <c r="I3" s="294" t="s">
        <v>25</v>
      </c>
      <c r="J3" s="294" t="s">
        <v>26</v>
      </c>
      <c r="K3" s="11"/>
      <c r="L3" s="11"/>
      <c r="N3" s="195"/>
    </row>
    <row r="4" spans="2:35" ht="18.75" customHeight="1" x14ac:dyDescent="0.3">
      <c r="B4" s="32"/>
      <c r="C4" s="198" t="s">
        <v>27</v>
      </c>
      <c r="D4" s="198" t="s">
        <v>28</v>
      </c>
      <c r="E4" s="198" t="s">
        <v>29</v>
      </c>
      <c r="F4" s="198" t="s">
        <v>30</v>
      </c>
      <c r="G4" s="76"/>
      <c r="H4" s="295"/>
      <c r="I4" s="295"/>
      <c r="J4" s="295"/>
      <c r="M4" s="195"/>
      <c r="N4" s="195"/>
    </row>
    <row r="5" spans="2:35" ht="18" customHeight="1" x14ac:dyDescent="0.3">
      <c r="B5" s="61" t="s">
        <v>31</v>
      </c>
      <c r="C5" s="203">
        <f>Inflation!F8</f>
        <v>0.02</v>
      </c>
      <c r="D5" s="203">
        <f>Inflation!F7</f>
        <v>2.2700000000000001E-2</v>
      </c>
      <c r="E5" s="203">
        <f>Inflation!F5</f>
        <v>0.02</v>
      </c>
      <c r="F5" s="203">
        <f>Inflation!F6</f>
        <v>2.1000000000000001E-2</v>
      </c>
      <c r="G5" s="132"/>
      <c r="H5" s="62">
        <f>AVERAGE(C5:F5)</f>
        <v>2.0925000000000003E-2</v>
      </c>
      <c r="I5" s="62">
        <v>0</v>
      </c>
      <c r="J5" s="63">
        <f>ROUND((H5+I5)*10,2)/10</f>
        <v>2.0999999999999998E-2</v>
      </c>
    </row>
    <row r="6" spans="2:35" ht="13.25" customHeight="1" x14ac:dyDescent="0.3">
      <c r="B6" s="32"/>
      <c r="C6" s="64"/>
      <c r="D6" s="65"/>
      <c r="E6" s="65"/>
      <c r="F6" s="65"/>
      <c r="G6" s="65"/>
      <c r="H6" s="65"/>
      <c r="I6" s="65"/>
      <c r="J6" s="66"/>
      <c r="R6" s="1"/>
      <c r="S6" s="1"/>
      <c r="T6" s="1"/>
      <c r="U6" s="1"/>
      <c r="V6" s="1"/>
      <c r="W6" s="1"/>
      <c r="X6" s="1"/>
      <c r="Y6" s="1"/>
      <c r="AA6" s="1"/>
      <c r="AB6" s="1"/>
      <c r="AC6" s="1"/>
      <c r="AD6" s="1"/>
      <c r="AE6" s="1"/>
      <c r="AF6" s="1"/>
      <c r="AG6" s="1"/>
      <c r="AH6" s="1"/>
      <c r="AI6" s="1"/>
    </row>
    <row r="7" spans="2:35" ht="39.5" customHeight="1" x14ac:dyDescent="0.3">
      <c r="B7" s="32"/>
      <c r="C7" s="296" t="s">
        <v>23</v>
      </c>
      <c r="D7" s="297"/>
      <c r="E7" s="297"/>
      <c r="F7" s="297"/>
      <c r="G7" s="298"/>
      <c r="H7" s="294" t="s">
        <v>24</v>
      </c>
      <c r="I7" s="294" t="s">
        <v>32</v>
      </c>
      <c r="J7" s="294" t="s">
        <v>33</v>
      </c>
      <c r="R7" s="1"/>
      <c r="S7" s="1"/>
      <c r="T7" s="1"/>
      <c r="U7" s="1"/>
      <c r="V7" s="1"/>
      <c r="W7" s="1"/>
      <c r="X7" s="1"/>
      <c r="Y7" s="1"/>
      <c r="AA7" s="1"/>
      <c r="AB7" s="1"/>
      <c r="AC7" s="1"/>
      <c r="AD7" s="1"/>
      <c r="AE7" s="1"/>
      <c r="AF7" s="1"/>
      <c r="AG7" s="1"/>
      <c r="AH7" s="1"/>
      <c r="AI7" s="1"/>
    </row>
    <row r="8" spans="2:35" ht="18" customHeight="1" x14ac:dyDescent="0.3">
      <c r="B8" s="32"/>
      <c r="C8" s="198" t="s">
        <v>34</v>
      </c>
      <c r="D8" s="198" t="s">
        <v>28</v>
      </c>
      <c r="E8" s="198" t="s">
        <v>29</v>
      </c>
      <c r="F8" s="198" t="s">
        <v>30</v>
      </c>
      <c r="G8" s="198" t="s">
        <v>35</v>
      </c>
      <c r="H8" s="295"/>
      <c r="I8" s="295"/>
      <c r="J8" s="295"/>
      <c r="AA8" s="1"/>
      <c r="AB8" s="1"/>
      <c r="AC8" s="1"/>
      <c r="AD8" s="1"/>
      <c r="AE8" s="1"/>
      <c r="AF8" s="1"/>
      <c r="AG8" s="1"/>
      <c r="AH8" s="1"/>
      <c r="AI8" s="1"/>
    </row>
    <row r="9" spans="2:35" ht="18" customHeight="1" x14ac:dyDescent="0.3">
      <c r="B9" s="67" t="s">
        <v>36</v>
      </c>
      <c r="C9" s="226"/>
      <c r="D9" s="203">
        <f>'Court terme'!F7</f>
        <v>2.8400000000000002E-2</v>
      </c>
      <c r="E9" s="203">
        <f>'Court terme'!F5</f>
        <v>2.3E-2</v>
      </c>
      <c r="F9" s="203">
        <f>'Court terme'!F6</f>
        <v>2.0400000000000001E-2</v>
      </c>
      <c r="G9" s="203"/>
      <c r="H9" s="68">
        <f>AVERAGE(D9:F9)</f>
        <v>2.3933333333333334E-2</v>
      </c>
      <c r="I9" s="69">
        <v>0</v>
      </c>
      <c r="J9" s="70">
        <f t="shared" ref="J9:J14" si="0">ROUND((H9+I9)*10,2)/10</f>
        <v>2.4E-2</v>
      </c>
      <c r="Z9" s="1"/>
      <c r="AA9" s="1"/>
      <c r="AB9" s="1"/>
      <c r="AC9" s="1"/>
      <c r="AD9" s="1"/>
      <c r="AE9" s="1"/>
      <c r="AF9" s="1"/>
      <c r="AG9" s="1"/>
      <c r="AH9" s="1"/>
      <c r="AI9" s="1"/>
    </row>
    <row r="10" spans="2:35" ht="18" customHeight="1" x14ac:dyDescent="0.3">
      <c r="B10" s="67" t="s">
        <v>37</v>
      </c>
      <c r="C10" s="226"/>
      <c r="D10" s="204">
        <f>'Revenu fixe'!F7</f>
        <v>3.9399999999999998E-2</v>
      </c>
      <c r="E10" s="204">
        <f>'Revenu fixe'!F5</f>
        <v>2.5500000000000002E-2</v>
      </c>
      <c r="F10" s="204">
        <f>'Revenu fixe'!F6</f>
        <v>3.5400000000000001E-2</v>
      </c>
      <c r="G10" s="204">
        <f>'Revenu fixe'!F8</f>
        <v>3.5702399999999912E-2</v>
      </c>
      <c r="H10" s="68">
        <f>(D10+E10+F10+2*G10)/5</f>
        <v>3.4340959999999962E-2</v>
      </c>
      <c r="I10" s="68">
        <v>0</v>
      </c>
      <c r="J10" s="70">
        <f t="shared" si="0"/>
        <v>3.4000000000000002E-2</v>
      </c>
      <c r="R10" s="1"/>
      <c r="S10" s="1"/>
      <c r="T10" s="1"/>
      <c r="U10" s="1"/>
      <c r="V10" s="1"/>
      <c r="W10" s="1"/>
      <c r="X10" s="1"/>
      <c r="Y10" s="1"/>
      <c r="Z10" s="1"/>
      <c r="AA10" s="1"/>
      <c r="AB10" s="1"/>
      <c r="AC10" s="1"/>
      <c r="AD10" s="1"/>
      <c r="AE10" s="1"/>
      <c r="AF10" s="1"/>
      <c r="AG10" s="1"/>
      <c r="AH10" s="1"/>
      <c r="AI10" s="1"/>
    </row>
    <row r="11" spans="2:35" ht="18" customHeight="1" x14ac:dyDescent="0.25">
      <c r="B11" s="67" t="s">
        <v>38</v>
      </c>
      <c r="C11" s="203">
        <f>'Actions canadiennes'!F8</f>
        <v>8.7020686764861077E-2</v>
      </c>
      <c r="D11" s="203">
        <f>'Actions canadiennes'!F7</f>
        <v>7.3400000000000007E-2</v>
      </c>
      <c r="E11" s="203">
        <f>'Actions canadiennes'!F5</f>
        <v>6.7000000000000004E-2</v>
      </c>
      <c r="F11" s="203">
        <f>'Actions canadiennes'!F6</f>
        <v>6.1199999999999991E-2</v>
      </c>
      <c r="G11" s="203">
        <f>'Actions canadiennes'!F9</f>
        <v>6.5821899999999989E-2</v>
      </c>
      <c r="H11" s="68">
        <f>AVERAGE(C11:G11)</f>
        <v>7.0888517352972219E-2</v>
      </c>
      <c r="I11" s="68">
        <v>-5.0000000000000001E-3</v>
      </c>
      <c r="J11" s="70">
        <f t="shared" si="0"/>
        <v>6.6000000000000003E-2</v>
      </c>
      <c r="R11" s="1"/>
      <c r="S11" s="1"/>
      <c r="T11" s="1"/>
      <c r="U11" s="1"/>
      <c r="V11" s="1"/>
      <c r="W11" s="1"/>
      <c r="X11" s="1"/>
      <c r="Y11" s="1"/>
      <c r="Z11" s="1"/>
      <c r="AA11" s="1"/>
      <c r="AB11" s="1"/>
      <c r="AC11" s="1"/>
      <c r="AD11" s="1"/>
      <c r="AE11" s="1"/>
      <c r="AF11" s="1"/>
      <c r="AG11" s="1"/>
      <c r="AH11" s="1"/>
      <c r="AI11" s="1"/>
    </row>
    <row r="12" spans="2:35" ht="18" customHeight="1" x14ac:dyDescent="0.25">
      <c r="B12" s="67" t="s">
        <v>39</v>
      </c>
      <c r="C12" s="203">
        <f>'Actions américaines'!F8</f>
        <v>0.1156279811057932</v>
      </c>
      <c r="D12" s="203">
        <f>'Actions américaines'!F7</f>
        <v>6.6000000000000003E-2</v>
      </c>
      <c r="E12" s="203">
        <f>'Actions américaines'!F5</f>
        <v>6.7000000000000004E-2</v>
      </c>
      <c r="F12" s="203">
        <f>'Actions américaines'!F6</f>
        <v>6.1199999999999991E-2</v>
      </c>
      <c r="G12" s="203">
        <f>'Actions américaines'!F9</f>
        <v>4.7137599999999891E-2</v>
      </c>
      <c r="H12" s="68">
        <f>AVERAGE(C12:G12)</f>
        <v>7.1393116221158612E-2</v>
      </c>
      <c r="I12" s="68">
        <v>-5.0000000000000001E-3</v>
      </c>
      <c r="J12" s="70">
        <f t="shared" si="0"/>
        <v>6.6000000000000003E-2</v>
      </c>
      <c r="R12" s="1"/>
      <c r="S12" s="1"/>
      <c r="T12" s="1"/>
      <c r="U12" s="1"/>
      <c r="V12" s="1"/>
      <c r="W12" s="1"/>
      <c r="X12" s="1"/>
      <c r="Y12" s="1"/>
      <c r="Z12" s="1"/>
      <c r="AA12" s="1"/>
      <c r="AB12" s="1"/>
      <c r="AC12" s="1"/>
      <c r="AD12" s="1"/>
      <c r="AE12" s="1"/>
      <c r="AF12" s="1"/>
      <c r="AG12" s="1"/>
      <c r="AH12" s="1"/>
      <c r="AI12" s="1"/>
    </row>
    <row r="13" spans="2:35" ht="18" customHeight="1" x14ac:dyDescent="0.25">
      <c r="B13" s="79" t="s">
        <v>207</v>
      </c>
      <c r="C13" s="203">
        <f>'Actions internationales'!F8</f>
        <v>8.7190665916567767E-2</v>
      </c>
      <c r="D13" s="203">
        <f>'Actions internationales'!F7</f>
        <v>7.3999999999999996E-2</v>
      </c>
      <c r="E13" s="203">
        <f>'Actions internationales'!F5</f>
        <v>6.7000000000000004E-2</v>
      </c>
      <c r="F13" s="203">
        <f>'Actions internationales'!F6</f>
        <v>6.1199999999999991E-2</v>
      </c>
      <c r="G13" s="203">
        <f>'Actions internationales'!F9</f>
        <v>8.0626399999999876E-2</v>
      </c>
      <c r="H13" s="68">
        <f t="shared" ref="H13:H14" si="1">AVERAGE(C13:G13)</f>
        <v>7.4003413183313521E-2</v>
      </c>
      <c r="I13" s="68">
        <v>-5.0000000000000001E-3</v>
      </c>
      <c r="J13" s="70">
        <f t="shared" si="0"/>
        <v>6.8999999999999992E-2</v>
      </c>
      <c r="R13" s="1"/>
      <c r="S13" s="1"/>
      <c r="T13" s="1"/>
      <c r="U13" s="1"/>
      <c r="V13" s="1"/>
      <c r="W13" s="1"/>
      <c r="X13" s="1"/>
      <c r="Y13" s="1"/>
      <c r="Z13" s="1"/>
      <c r="AA13" s="1"/>
      <c r="AB13" s="1"/>
      <c r="AC13" s="1"/>
      <c r="AD13" s="1"/>
      <c r="AE13" s="1"/>
      <c r="AF13" s="1"/>
      <c r="AG13" s="1"/>
      <c r="AH13" s="1"/>
      <c r="AI13" s="1"/>
    </row>
    <row r="14" spans="2:35" ht="18" customHeight="1" x14ac:dyDescent="0.25">
      <c r="B14" s="67" t="s">
        <v>223</v>
      </c>
      <c r="C14" s="203">
        <f>'Actions marchés émergents'!F8</f>
        <v>9.1637089325459664E-2</v>
      </c>
      <c r="D14" s="203">
        <f>'Actions marchés émergents'!F7</f>
        <v>8.3299999999999999E-2</v>
      </c>
      <c r="E14" s="203">
        <f>'Actions marchés émergents'!F5</f>
        <v>7.5999999999999998E-2</v>
      </c>
      <c r="F14" s="203">
        <f>'Actions marchés émergents'!F6</f>
        <v>7.0199999999999985E-2</v>
      </c>
      <c r="G14" s="203">
        <f>'Actions marchés émergents'!F9</f>
        <v>0.1061513999999999</v>
      </c>
      <c r="H14" s="68">
        <f t="shared" si="1"/>
        <v>8.5457697865091914E-2</v>
      </c>
      <c r="I14" s="68">
        <v>-5.0000000000000001E-3</v>
      </c>
      <c r="J14" s="70">
        <f t="shared" si="0"/>
        <v>0.08</v>
      </c>
      <c r="R14" s="1"/>
      <c r="S14" s="1"/>
      <c r="T14" s="1"/>
      <c r="U14" s="1"/>
      <c r="V14" s="1"/>
      <c r="W14" s="1"/>
      <c r="X14" s="1"/>
      <c r="Y14" s="1"/>
      <c r="Z14" s="1"/>
      <c r="AA14" s="1"/>
      <c r="AB14" s="1"/>
      <c r="AC14" s="1"/>
      <c r="AD14" s="1"/>
      <c r="AE14" s="1"/>
      <c r="AF14" s="1"/>
      <c r="AG14" s="1"/>
      <c r="AH14" s="1"/>
      <c r="AI14" s="1"/>
    </row>
    <row r="15" spans="2:35" ht="16.5" customHeight="1" x14ac:dyDescent="0.25">
      <c r="B15" s="287" t="s">
        <v>41</v>
      </c>
      <c r="C15" s="288"/>
      <c r="D15" s="288"/>
      <c r="E15" s="288"/>
      <c r="F15" s="288"/>
      <c r="G15" s="288"/>
      <c r="H15" s="288"/>
      <c r="I15" s="289"/>
      <c r="J15" s="70">
        <f>J9+2%</f>
        <v>4.3999999999999997E-2</v>
      </c>
      <c r="R15" s="1"/>
      <c r="S15" s="1"/>
      <c r="T15" s="1"/>
      <c r="U15" s="1"/>
      <c r="V15" s="1"/>
      <c r="W15" s="1"/>
      <c r="X15" s="1"/>
      <c r="Y15" s="1"/>
      <c r="Z15" s="1"/>
      <c r="AA15" s="1"/>
      <c r="AB15" s="1"/>
      <c r="AC15" s="1"/>
      <c r="AD15" s="1"/>
      <c r="AE15" s="1"/>
      <c r="AF15" s="1"/>
      <c r="AG15" s="1"/>
      <c r="AH15" s="1"/>
      <c r="AI15" s="1"/>
    </row>
    <row r="16" spans="2:35" hidden="1" x14ac:dyDescent="0.25">
      <c r="J16" s="1">
        <v>7.4999999999999997E-3</v>
      </c>
    </row>
    <row r="17" spans="2:16" x14ac:dyDescent="0.25">
      <c r="J17" s="1"/>
    </row>
    <row r="18" spans="2:16" s="42" customFormat="1" ht="15" customHeight="1" x14ac:dyDescent="0.25">
      <c r="B18" s="290" t="s">
        <v>42</v>
      </c>
      <c r="C18" s="290"/>
      <c r="D18" s="290"/>
      <c r="E18" s="290"/>
      <c r="F18" s="290"/>
      <c r="G18" s="290"/>
      <c r="H18" s="290"/>
      <c r="I18" s="290"/>
      <c r="J18" s="290"/>
    </row>
    <row r="19" spans="2:16" ht="30" customHeight="1" x14ac:dyDescent="0.25">
      <c r="B19" s="286" t="s">
        <v>43</v>
      </c>
      <c r="C19" s="286"/>
      <c r="D19" s="286"/>
      <c r="E19" s="286"/>
      <c r="F19" s="286"/>
      <c r="G19" s="286"/>
      <c r="H19" s="286"/>
      <c r="I19" s="286"/>
      <c r="J19" s="286"/>
    </row>
    <row r="20" spans="2:16" ht="15" customHeight="1" x14ac:dyDescent="0.25">
      <c r="B20" s="285" t="s">
        <v>44</v>
      </c>
      <c r="C20" s="286"/>
      <c r="D20" s="286"/>
      <c r="E20" s="286"/>
      <c r="F20" s="286"/>
      <c r="G20" s="286"/>
      <c r="H20" s="286"/>
      <c r="I20" s="286"/>
      <c r="J20" s="286"/>
    </row>
    <row r="21" spans="2:16" ht="30" customHeight="1" x14ac:dyDescent="0.25">
      <c r="B21" s="195"/>
    </row>
    <row r="22" spans="2:16" ht="14" x14ac:dyDescent="0.25">
      <c r="B22" s="291" t="s">
        <v>45</v>
      </c>
      <c r="C22" s="292"/>
      <c r="D22" s="292"/>
      <c r="E22" s="292"/>
      <c r="F22" s="292"/>
      <c r="G22" s="292"/>
      <c r="H22" s="292"/>
      <c r="I22" s="292"/>
      <c r="J22" s="292"/>
      <c r="K22" s="292"/>
      <c r="L22" s="292"/>
      <c r="M22" s="292"/>
      <c r="N22" s="292"/>
      <c r="O22" s="292"/>
      <c r="P22" s="293"/>
    </row>
    <row r="23" spans="2:16" ht="14" x14ac:dyDescent="0.3">
      <c r="B23" s="165" t="s">
        <v>46</v>
      </c>
      <c r="C23" s="166"/>
      <c r="D23" s="167"/>
      <c r="E23" s="168">
        <f>+J11-J10</f>
        <v>3.2000000000000001E-2</v>
      </c>
      <c r="F23" s="266" t="str">
        <f>"(" &amp; TEXT(J11*1000,"0,00 %") &amp; " projeté pour les actions canadiennes moins " &amp; TEXT(J$10*1000,"0,00 %") &amp; " projeté pour les titres à revenu fixe)"</f>
        <v>(6,60% projeté pour les actions canadiennes moins 3,40% projeté pour les titres à revenu fixe)</v>
      </c>
      <c r="G23" s="167"/>
      <c r="H23" s="167"/>
      <c r="I23" s="167"/>
      <c r="J23" s="169"/>
      <c r="K23" s="169"/>
      <c r="L23" s="169"/>
      <c r="M23" s="169"/>
      <c r="N23" s="169"/>
      <c r="O23" s="167"/>
      <c r="P23" s="170"/>
    </row>
    <row r="24" spans="2:16" ht="14" x14ac:dyDescent="0.3">
      <c r="B24" s="165" t="s">
        <v>202</v>
      </c>
      <c r="C24" s="166"/>
      <c r="D24" s="167"/>
      <c r="E24" s="168">
        <f>J12-J10</f>
        <v>3.2000000000000001E-2</v>
      </c>
      <c r="F24" s="266" t="str">
        <f>"(" &amp; TEXT(J12*1000,"0,00 %") &amp; " projeté pour les actions américaines moins " &amp; TEXT(J$10*1000,"0,00 %") &amp; " projeté pour les titres à revenu fixe)"</f>
        <v>(6,60% projeté pour les actions américaines moins 3,40% projeté pour les titres à revenu fixe)</v>
      </c>
      <c r="G24" s="167"/>
      <c r="H24" s="167"/>
      <c r="I24" s="167"/>
      <c r="J24" s="169"/>
      <c r="K24" s="169"/>
      <c r="L24" s="169"/>
      <c r="M24" s="169"/>
      <c r="N24" s="169"/>
      <c r="O24" s="167"/>
      <c r="P24" s="170"/>
    </row>
    <row r="25" spans="2:16" ht="14" x14ac:dyDescent="0.3">
      <c r="B25" s="180" t="s">
        <v>208</v>
      </c>
      <c r="C25" s="181"/>
      <c r="D25" s="181"/>
      <c r="E25" s="172">
        <f>+J13-J10</f>
        <v>3.4999999999999989E-2</v>
      </c>
      <c r="F25" s="266" t="str">
        <f>"(" &amp; TEXT(J13*1000,"0,00 %") &amp; " projeté pour les actions internationales moins " &amp; TEXT(J$10*1000,"0,00 %") &amp; " projeté pour les titres à revenu fixe)"</f>
        <v>(6,90% projeté pour les actions internationales moins 3,40% projeté pour les titres à revenu fixe)</v>
      </c>
      <c r="G25" s="171"/>
      <c r="H25" s="171"/>
      <c r="I25" s="171"/>
      <c r="J25" s="173"/>
      <c r="K25" s="173"/>
      <c r="L25" s="173"/>
      <c r="M25" s="173"/>
      <c r="N25" s="173"/>
      <c r="O25" s="173"/>
      <c r="P25" s="175"/>
    </row>
    <row r="26" spans="2:16" ht="14" x14ac:dyDescent="0.3">
      <c r="B26" s="165" t="s">
        <v>224</v>
      </c>
      <c r="C26" s="174"/>
      <c r="D26" s="167"/>
      <c r="E26" s="168">
        <f>+J14-J10</f>
        <v>4.5999999999999999E-2</v>
      </c>
      <c r="F26" s="266" t="str">
        <f>"(" &amp; TEXT(J14*1000,"0,00 %") &amp; " projeté pour les actions des marchés émergents moins " &amp; TEXT(J$10*1000,"0,00 %") &amp; " projeté pour les titres à revenu fixe)"</f>
        <v>(8,00% projeté pour les actions des marchés émergents moins 3,40% projeté pour les titres à revenu fixe)</v>
      </c>
      <c r="G26" s="167"/>
      <c r="H26" s="167"/>
      <c r="I26" s="167"/>
      <c r="J26" s="169"/>
      <c r="K26" s="169"/>
      <c r="L26" s="169"/>
      <c r="M26" s="169"/>
      <c r="N26" s="169"/>
      <c r="O26" s="173"/>
      <c r="P26" s="175"/>
    </row>
    <row r="28" spans="2:16" x14ac:dyDescent="0.25">
      <c r="B28" s="195"/>
    </row>
    <row r="30" spans="2:16" x14ac:dyDescent="0.25">
      <c r="D30" s="2"/>
    </row>
    <row r="32" spans="2:16" x14ac:dyDescent="0.25">
      <c r="C32" s="3"/>
      <c r="D32" s="3"/>
    </row>
    <row r="33" spans="2:10" x14ac:dyDescent="0.25">
      <c r="C33" s="3"/>
      <c r="D33" s="3"/>
    </row>
    <row r="34" spans="2:10" x14ac:dyDescent="0.25">
      <c r="C34" s="3"/>
      <c r="D34" s="3"/>
    </row>
    <row r="35" spans="2:10" x14ac:dyDescent="0.25">
      <c r="C35" s="3"/>
      <c r="D35" s="3"/>
    </row>
    <row r="47" spans="2:10" x14ac:dyDescent="0.25">
      <c r="B47" s="284"/>
      <c r="C47" s="284"/>
      <c r="D47" s="284"/>
      <c r="E47" s="284"/>
      <c r="F47" s="284"/>
      <c r="G47" s="284"/>
      <c r="H47" s="284"/>
      <c r="I47" s="284"/>
      <c r="J47" s="284"/>
    </row>
  </sheetData>
  <mergeCells count="15">
    <mergeCell ref="B1:J1"/>
    <mergeCell ref="H3:H4"/>
    <mergeCell ref="I3:I4"/>
    <mergeCell ref="H7:H8"/>
    <mergeCell ref="I7:I8"/>
    <mergeCell ref="J7:J8"/>
    <mergeCell ref="J3:J4"/>
    <mergeCell ref="C3:G3"/>
    <mergeCell ref="C7:G7"/>
    <mergeCell ref="B47:J47"/>
    <mergeCell ref="B20:J20"/>
    <mergeCell ref="B19:J19"/>
    <mergeCell ref="B15:I15"/>
    <mergeCell ref="B18:J18"/>
    <mergeCell ref="B22:P22"/>
  </mergeCells>
  <phoneticPr fontId="0" type="noConversion"/>
  <hyperlinks>
    <hyperlink ref="C5" location="Inflation!E8" display="Inflation!E8" xr:uid="{00000000-0004-0000-0300-000000000000}"/>
    <hyperlink ref="D5" location="Inflation!E7" display="Inflation!E7" xr:uid="{00000000-0004-0000-0300-000001000000}"/>
    <hyperlink ref="E5" location="Inflation!E5" display="Inflation!E5" xr:uid="{00000000-0004-0000-0300-000002000000}"/>
    <hyperlink ref="F5" location="Inflation!E6" display="Inflation!E6" xr:uid="{00000000-0004-0000-0300-000003000000}"/>
    <hyperlink ref="D9:F9" location="'Short Term'!A1" display="'Short Term'!A1" xr:uid="{00000000-0004-0000-0300-000005000000}"/>
    <hyperlink ref="C11:F11" location="'Canadian Equities'!A1" display="'Canadian Equities'!A1" xr:uid="{00000000-0004-0000-0300-000007000000}"/>
    <hyperlink ref="C13:F13" location="'Foreign Equities (Developed)'!A1" display="'Foreign Equities (Developed)'!A1" xr:uid="{00000000-0004-0000-0300-000008000000}"/>
    <hyperlink ref="C14:F14" location="'Foreign Equities (Emerging)'!A1" display="'Foreign Equities (Emerging)'!A1" xr:uid="{00000000-0004-0000-0300-000009000000}"/>
    <hyperlink ref="D9" location="'Court terme'!F7" display="'Court terme'!F7" xr:uid="{00000000-0004-0000-0300-00000A000000}"/>
    <hyperlink ref="D10" location="'Revenu fixe'!F7" display="'Revenu fixe'!F7" xr:uid="{00000000-0004-0000-0300-00000B000000}"/>
    <hyperlink ref="D11" location="'Actions canadiennes'!F7" display="'Actions canadiennes'!F7" xr:uid="{00000000-0004-0000-0300-00000C000000}"/>
    <hyperlink ref="D13" location="'Actions étrangères (développés)'!F7" display="'Actions étrangères (développés)'!F7" xr:uid="{00000000-0004-0000-0300-00000D000000}"/>
    <hyperlink ref="D14" location="'Actions étrangères (émergents)'!F7" display="'Actions étrangères (émergents)'!F7" xr:uid="{00000000-0004-0000-0300-00000E000000}"/>
    <hyperlink ref="E9" location="'Court terme'!F5" display="'Court terme'!F5" xr:uid="{00000000-0004-0000-0300-00000F000000}"/>
    <hyperlink ref="E10" location="'Revenu fixe'!F5" display="'Revenu fixe'!F5" xr:uid="{00000000-0004-0000-0300-000010000000}"/>
    <hyperlink ref="E11" location="'Actions canadiennes'!F5" display="'Actions canadiennes'!F5" xr:uid="{00000000-0004-0000-0300-000011000000}"/>
    <hyperlink ref="E13" location="'Actions étrangères (développés)'!F5" display="'Actions étrangères (développés)'!F5" xr:uid="{00000000-0004-0000-0300-000012000000}"/>
    <hyperlink ref="E14" location="'Actions étrangères (émergents)'!F5" display="'Actions étrangères (émergents)'!F5" xr:uid="{00000000-0004-0000-0300-000013000000}"/>
    <hyperlink ref="F9" location="'Court terme'!F6" display="'Court terme'!F6" xr:uid="{00000000-0004-0000-0300-000014000000}"/>
    <hyperlink ref="F10" location="'Revenu fixe'!F6" display="'Revenu fixe'!F6" xr:uid="{00000000-0004-0000-0300-000015000000}"/>
    <hyperlink ref="F11" location="'Actions canadiennes'!F6" display="'Actions canadiennes'!F6" xr:uid="{00000000-0004-0000-0300-000016000000}"/>
    <hyperlink ref="F13" location="'Actions étrangères (développés)'!F6" display="'Actions étrangères (développés)'!F6" xr:uid="{00000000-0004-0000-0300-000017000000}"/>
    <hyperlink ref="F14" location="'Actions étrangères (émergents)'!F6" display="'Actions étrangères (émergents)'!F6" xr:uid="{00000000-0004-0000-0300-000018000000}"/>
    <hyperlink ref="C14" location="'Actions étrangères (émergents)'!F8" display="'Actions étrangères (émergents)'!F8" xr:uid="{00000000-0004-0000-0300-000019000000}"/>
    <hyperlink ref="C13" location="'Actions étrangères (développés)'!F8" display="'Actions étrangères (développés)'!F8" xr:uid="{00000000-0004-0000-0300-00001A000000}"/>
    <hyperlink ref="C11" location="'Actions canadiennes'!F8" display="'Actions canadiennes'!F8" xr:uid="{00000000-0004-0000-0300-00001B000000}"/>
  </hyperlinks>
  <printOptions horizontalCentered="1"/>
  <pageMargins left="0.70866141732283472" right="0.70866141732283472" top="0.74803149606299213" bottom="0.74803149606299213" header="0.31496062992125984" footer="0.31496062992125984"/>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BDE6EF"/>
  </sheetPr>
  <dimension ref="B3:E31"/>
  <sheetViews>
    <sheetView topLeftCell="A7" workbookViewId="0">
      <selection activeCell="B32" sqref="B32"/>
    </sheetView>
  </sheetViews>
  <sheetFormatPr defaultColWidth="8.6328125" defaultRowHeight="12.5" x14ac:dyDescent="0.25"/>
  <cols>
    <col min="1" max="1" width="4.453125" customWidth="1"/>
    <col min="2" max="2" width="53" customWidth="1"/>
  </cols>
  <sheetData>
    <row r="3" spans="2:5" ht="61.5" customHeight="1" x14ac:dyDescent="0.25">
      <c r="B3" s="34" t="s">
        <v>0</v>
      </c>
    </row>
    <row r="4" spans="2:5" ht="61.5" customHeight="1" x14ac:dyDescent="0.25">
      <c r="B4" s="34"/>
    </row>
    <row r="7" spans="2:5" ht="135" customHeight="1" x14ac:dyDescent="0.25">
      <c r="B7" s="273" t="s">
        <v>19</v>
      </c>
      <c r="C7" s="273"/>
      <c r="D7" s="273"/>
      <c r="E7" s="273"/>
    </row>
    <row r="8" spans="2:5" ht="14.5" x14ac:dyDescent="0.25">
      <c r="B8" s="71"/>
      <c r="C8" s="194"/>
      <c r="D8" s="194"/>
      <c r="E8" s="195"/>
    </row>
    <row r="9" spans="2:5" ht="14.5" x14ac:dyDescent="0.25">
      <c r="B9" s="71"/>
      <c r="C9" s="194"/>
      <c r="D9" s="194"/>
      <c r="E9" s="195"/>
    </row>
    <row r="10" spans="2:5" ht="14.5" x14ac:dyDescent="0.25">
      <c r="B10" s="71"/>
      <c r="C10" s="194"/>
      <c r="D10" s="194"/>
      <c r="E10" s="195"/>
    </row>
    <row r="11" spans="2:5" ht="14.5" x14ac:dyDescent="0.25">
      <c r="B11" s="71"/>
      <c r="C11" s="194"/>
      <c r="D11" s="194"/>
      <c r="E11" s="195"/>
    </row>
    <row r="12" spans="2:5" ht="22.5" x14ac:dyDescent="0.25">
      <c r="B12" s="72"/>
      <c r="C12" s="194"/>
      <c r="D12" s="194"/>
      <c r="E12" s="195"/>
    </row>
    <row r="13" spans="2:5" ht="23.25" customHeight="1" x14ac:dyDescent="0.25">
      <c r="B13" s="274" t="s">
        <v>2</v>
      </c>
      <c r="C13" s="274"/>
      <c r="D13" s="274"/>
      <c r="E13" s="274"/>
    </row>
    <row r="14" spans="2:5" ht="25.5" customHeight="1" x14ac:dyDescent="0.25">
      <c r="B14" s="274" t="s">
        <v>3</v>
      </c>
      <c r="C14" s="274"/>
      <c r="D14" s="274"/>
      <c r="E14" s="274"/>
    </row>
    <row r="15" spans="2:5" x14ac:dyDescent="0.25">
      <c r="B15" s="196"/>
      <c r="C15" s="194"/>
      <c r="D15" s="194"/>
      <c r="E15" s="195"/>
    </row>
    <row r="16" spans="2:5" x14ac:dyDescent="0.25">
      <c r="B16" s="196"/>
      <c r="C16" s="194"/>
      <c r="D16" s="194"/>
      <c r="E16" s="195"/>
    </row>
    <row r="17" spans="2:5" x14ac:dyDescent="0.25">
      <c r="B17" s="196"/>
      <c r="C17" s="194"/>
      <c r="D17" s="194"/>
      <c r="E17" s="195"/>
    </row>
    <row r="18" spans="2:5" x14ac:dyDescent="0.25">
      <c r="B18" s="196"/>
      <c r="C18" s="194"/>
      <c r="D18" s="194"/>
      <c r="E18" s="195"/>
    </row>
    <row r="19" spans="2:5" x14ac:dyDescent="0.25">
      <c r="B19" s="196"/>
      <c r="C19" s="194"/>
      <c r="D19" s="194"/>
      <c r="E19" s="195"/>
    </row>
    <row r="20" spans="2:5" x14ac:dyDescent="0.25">
      <c r="B20" s="196"/>
      <c r="C20" s="194"/>
      <c r="D20" s="194"/>
      <c r="E20" s="195"/>
    </row>
    <row r="21" spans="2:5" ht="17.5" x14ac:dyDescent="0.25">
      <c r="B21" s="73"/>
      <c r="C21" s="194"/>
      <c r="D21" s="194"/>
      <c r="E21" s="195"/>
    </row>
    <row r="22" spans="2:5" ht="20" x14ac:dyDescent="0.25">
      <c r="B22" s="275"/>
      <c r="C22" s="275"/>
      <c r="D22" s="275"/>
      <c r="E22" s="275"/>
    </row>
    <row r="23" spans="2:5" ht="20" x14ac:dyDescent="0.25">
      <c r="B23" s="275"/>
      <c r="C23" s="275"/>
      <c r="D23" s="275"/>
      <c r="E23" s="275"/>
    </row>
    <row r="24" spans="2:5" ht="20" x14ac:dyDescent="0.25">
      <c r="B24" s="275"/>
      <c r="C24" s="275"/>
      <c r="D24" s="275"/>
      <c r="E24" s="275"/>
    </row>
    <row r="25" spans="2:5" ht="20" x14ac:dyDescent="0.25">
      <c r="B25" s="275"/>
      <c r="C25" s="275"/>
      <c r="D25" s="275"/>
      <c r="E25" s="275"/>
    </row>
    <row r="26" spans="2:5" ht="20" x14ac:dyDescent="0.25">
      <c r="B26" s="275"/>
      <c r="C26" s="275"/>
      <c r="D26" s="275"/>
      <c r="E26" s="275"/>
    </row>
    <row r="27" spans="2:5" ht="13" x14ac:dyDescent="0.25">
      <c r="B27" s="74"/>
      <c r="C27" s="194"/>
      <c r="D27" s="194"/>
      <c r="E27" s="195"/>
    </row>
    <row r="28" spans="2:5" ht="13" x14ac:dyDescent="0.25">
      <c r="B28" s="74"/>
      <c r="C28" s="194"/>
      <c r="D28" s="194"/>
      <c r="E28" s="195"/>
    </row>
    <row r="29" spans="2:5" ht="15" x14ac:dyDescent="0.25">
      <c r="B29" s="75"/>
      <c r="C29" s="194"/>
      <c r="D29" s="194"/>
      <c r="E29" s="195"/>
    </row>
    <row r="30" spans="2:5" ht="13" x14ac:dyDescent="0.25">
      <c r="B30" s="272" t="s">
        <v>6</v>
      </c>
      <c r="C30" s="272"/>
      <c r="D30" s="272"/>
      <c r="E30" s="272"/>
    </row>
    <row r="31" spans="2:5" ht="13" x14ac:dyDescent="0.25">
      <c r="B31" s="272" t="s">
        <v>7</v>
      </c>
      <c r="C31" s="272"/>
      <c r="D31" s="272"/>
      <c r="E31" s="272"/>
    </row>
  </sheetData>
  <mergeCells count="10">
    <mergeCell ref="B25:E25"/>
    <mergeCell ref="B26:E26"/>
    <mergeCell ref="B30:E30"/>
    <mergeCell ref="B31:E31"/>
    <mergeCell ref="B7:E7"/>
    <mergeCell ref="B13:E13"/>
    <mergeCell ref="B14:E14"/>
    <mergeCell ref="B22:E22"/>
    <mergeCell ref="B23:E23"/>
    <mergeCell ref="B24:E2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BDE6EF"/>
    <pageSetUpPr fitToPage="1"/>
  </sheetPr>
  <dimension ref="A1:F20"/>
  <sheetViews>
    <sheetView workbookViewId="0"/>
  </sheetViews>
  <sheetFormatPr defaultColWidth="11.453125" defaultRowHeight="12.5" x14ac:dyDescent="0.25"/>
  <cols>
    <col min="1" max="1" width="1.6328125" customWidth="1"/>
    <col min="2" max="2" width="25.6328125" customWidth="1"/>
    <col min="3" max="3" width="30.6328125" customWidth="1"/>
    <col min="4" max="4" width="85.453125" customWidth="1"/>
    <col min="5" max="5" width="22.6328125" customWidth="1"/>
    <col min="6" max="6" width="8.6328125" customWidth="1"/>
    <col min="7" max="7" width="1.6328125" customWidth="1"/>
  </cols>
  <sheetData>
    <row r="1" spans="1:6" ht="18" x14ac:dyDescent="0.25">
      <c r="B1" s="278" t="s">
        <v>47</v>
      </c>
      <c r="C1" s="278"/>
      <c r="D1" s="278"/>
      <c r="E1" s="278"/>
      <c r="F1" s="278"/>
    </row>
    <row r="4" spans="1:6" ht="27" customHeight="1" x14ac:dyDescent="0.3">
      <c r="A4" s="29"/>
      <c r="B4" s="205" t="s">
        <v>23</v>
      </c>
      <c r="C4" s="205" t="s">
        <v>48</v>
      </c>
      <c r="D4" s="205" t="s">
        <v>49</v>
      </c>
      <c r="E4" s="205" t="s">
        <v>50</v>
      </c>
      <c r="F4" s="205" t="s">
        <v>51</v>
      </c>
    </row>
    <row r="5" spans="1:6" ht="82.25" customHeight="1" x14ac:dyDescent="0.25">
      <c r="B5" s="30" t="s">
        <v>52</v>
      </c>
      <c r="C5" s="207" t="s">
        <v>53</v>
      </c>
      <c r="D5" s="49" t="s">
        <v>54</v>
      </c>
      <c r="E5" s="113" t="s">
        <v>55</v>
      </c>
      <c r="F5" s="31">
        <f>1*2%</f>
        <v>0.02</v>
      </c>
    </row>
    <row r="6" spans="1:6" ht="86" customHeight="1" x14ac:dyDescent="0.25">
      <c r="B6" s="30" t="s">
        <v>56</v>
      </c>
      <c r="C6" s="207" t="s">
        <v>57</v>
      </c>
      <c r="D6" s="49" t="s">
        <v>58</v>
      </c>
      <c r="E6" s="113" t="s">
        <v>59</v>
      </c>
      <c r="F6" s="31">
        <f>2.1%</f>
        <v>2.1000000000000001E-2</v>
      </c>
    </row>
    <row r="7" spans="1:6" ht="71.75" customHeight="1" x14ac:dyDescent="0.25">
      <c r="B7" s="30" t="s">
        <v>60</v>
      </c>
      <c r="C7" s="206" t="s">
        <v>60</v>
      </c>
      <c r="D7" s="51" t="s">
        <v>61</v>
      </c>
      <c r="E7" s="113" t="s">
        <v>62</v>
      </c>
      <c r="F7" s="31">
        <f>'Sondage Institut FP Canada'!C16</f>
        <v>2.2700000000000001E-2</v>
      </c>
    </row>
    <row r="8" spans="1:6" ht="81" customHeight="1" x14ac:dyDescent="0.25">
      <c r="B8" s="30" t="s">
        <v>63</v>
      </c>
      <c r="C8" s="207" t="s">
        <v>64</v>
      </c>
      <c r="D8" s="50" t="s">
        <v>65</v>
      </c>
      <c r="E8" s="176">
        <v>0.02</v>
      </c>
      <c r="F8" s="31">
        <v>0.02</v>
      </c>
    </row>
    <row r="9" spans="1:6" x14ac:dyDescent="0.25">
      <c r="B9" s="302" t="s">
        <v>24</v>
      </c>
      <c r="C9" s="306"/>
      <c r="D9" s="307"/>
      <c r="E9" s="299">
        <v>1</v>
      </c>
      <c r="F9" s="303">
        <f>AVERAGE(F5:F8)</f>
        <v>2.0925000000000003E-2</v>
      </c>
    </row>
    <row r="10" spans="1:6" x14ac:dyDescent="0.25">
      <c r="B10" s="300"/>
      <c r="C10" s="308"/>
      <c r="D10" s="309"/>
      <c r="E10" s="300"/>
      <c r="F10" s="304"/>
    </row>
    <row r="11" spans="1:6" ht="6" customHeight="1" x14ac:dyDescent="0.25">
      <c r="B11" s="301"/>
      <c r="C11" s="310"/>
      <c r="D11" s="311"/>
      <c r="E11" s="301"/>
      <c r="F11" s="305"/>
    </row>
    <row r="14" spans="1:6" ht="14.5" x14ac:dyDescent="0.35">
      <c r="B14" s="4"/>
      <c r="C14" s="4"/>
    </row>
    <row r="15" spans="1:6" ht="14.5" x14ac:dyDescent="0.35">
      <c r="B15" s="4"/>
      <c r="C15" s="4"/>
    </row>
    <row r="16" spans="1:6" x14ac:dyDescent="0.25">
      <c r="C16" s="195"/>
    </row>
    <row r="17" spans="3:3" x14ac:dyDescent="0.25">
      <c r="C17" s="195"/>
    </row>
    <row r="18" spans="3:3" x14ac:dyDescent="0.25">
      <c r="C18" s="195"/>
    </row>
    <row r="20" spans="3:3" x14ac:dyDescent="0.25">
      <c r="C20" s="195"/>
    </row>
  </sheetData>
  <mergeCells count="5">
    <mergeCell ref="B1:F1"/>
    <mergeCell ref="E9:E11"/>
    <mergeCell ref="B9:B11"/>
    <mergeCell ref="F9:F11"/>
    <mergeCell ref="C9:D11"/>
  </mergeCells>
  <phoneticPr fontId="39" type="noConversion"/>
  <hyperlinks>
    <hyperlink ref="C7" location="'Sondage Institut FP Canada'!A1" display="Sondage annuel mené par l'Institut de planification financière et FP Canada " xr:uid="{2749EDAD-6E3B-4A05-B005-84C5F9BA5AAD}"/>
    <hyperlink ref="C6" r:id="rId1" display="Tableau 26 Taux d’inflation et d’augmentation des gains moyens de travail" xr:uid="{1B0C0930-D785-44C5-86CB-35647EC213FB}"/>
    <hyperlink ref="C5" r:id="rId2" location="tbl57" xr:uid="{E4F50116-6CAA-42D1-A627-92DAABAED22B}"/>
    <hyperlink ref="C8" r:id="rId3" xr:uid="{758250AE-2B05-4785-BCF5-33EA865D48DB}"/>
  </hyperlinks>
  <pageMargins left="0.7" right="0.7" top="0.75" bottom="0.75" header="0.3" footer="0.3"/>
  <pageSetup scale="71" fitToHeight="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rgb="FFBDE6EF"/>
    <pageSetUpPr fitToPage="1"/>
  </sheetPr>
  <dimension ref="A1:G12"/>
  <sheetViews>
    <sheetView workbookViewId="0"/>
  </sheetViews>
  <sheetFormatPr defaultColWidth="11.453125" defaultRowHeight="12.5" x14ac:dyDescent="0.25"/>
  <cols>
    <col min="1" max="1" width="1.6328125" customWidth="1"/>
    <col min="2" max="2" width="25.6328125" customWidth="1"/>
    <col min="3" max="3" width="30.6328125" customWidth="1"/>
    <col min="4" max="4" width="86.453125" customWidth="1"/>
    <col min="5" max="5" width="27.453125" customWidth="1"/>
    <col min="6" max="6" width="13.453125" customWidth="1"/>
    <col min="7" max="7" width="1.6328125" customWidth="1"/>
  </cols>
  <sheetData>
    <row r="1" spans="1:7" ht="18" x14ac:dyDescent="0.25">
      <c r="B1" s="278" t="s">
        <v>66</v>
      </c>
      <c r="C1" s="278"/>
      <c r="D1" s="278"/>
      <c r="E1" s="278"/>
      <c r="F1" s="278"/>
    </row>
    <row r="2" spans="1:7" ht="15.5" x14ac:dyDescent="0.25">
      <c r="B2" s="315"/>
      <c r="C2" s="316"/>
      <c r="D2" s="316"/>
      <c r="E2" s="12"/>
      <c r="F2" s="316"/>
    </row>
    <row r="3" spans="1:7" x14ac:dyDescent="0.25">
      <c r="B3" s="315"/>
      <c r="C3" s="317"/>
      <c r="D3" s="317"/>
      <c r="E3" s="13"/>
      <c r="F3" s="317"/>
    </row>
    <row r="4" spans="1:7" ht="27.75" customHeight="1" x14ac:dyDescent="0.25">
      <c r="B4" s="205" t="s">
        <v>23</v>
      </c>
      <c r="C4" s="205" t="s">
        <v>48</v>
      </c>
      <c r="D4" s="205" t="s">
        <v>49</v>
      </c>
      <c r="E4" s="205" t="s">
        <v>50</v>
      </c>
      <c r="F4" s="205" t="s">
        <v>51</v>
      </c>
    </row>
    <row r="5" spans="1:7" ht="67.5" customHeight="1" x14ac:dyDescent="0.3">
      <c r="A5" s="32"/>
      <c r="B5" s="30" t="s">
        <v>52</v>
      </c>
      <c r="C5" s="207" t="s">
        <v>67</v>
      </c>
      <c r="D5" s="50" t="s">
        <v>68</v>
      </c>
      <c r="E5" s="52" t="s">
        <v>69</v>
      </c>
      <c r="F5" s="31">
        <f>(0.3)/100+Inflation!F5</f>
        <v>2.3E-2</v>
      </c>
      <c r="G5" s="312"/>
    </row>
    <row r="6" spans="1:7" ht="66.5" customHeight="1" x14ac:dyDescent="0.3">
      <c r="A6" s="32"/>
      <c r="B6" s="30" t="s">
        <v>56</v>
      </c>
      <c r="C6" s="206" t="s">
        <v>70</v>
      </c>
      <c r="D6" s="50" t="s">
        <v>71</v>
      </c>
      <c r="E6" s="52" t="s">
        <v>72</v>
      </c>
      <c r="F6" s="31">
        <f>((9/30*(-0.2))+(21/30*0))/100+Inflation!F6</f>
        <v>2.0400000000000001E-2</v>
      </c>
      <c r="G6" s="312"/>
    </row>
    <row r="7" spans="1:7" ht="66.5" customHeight="1" x14ac:dyDescent="0.3">
      <c r="A7" s="32"/>
      <c r="B7" s="30" t="s">
        <v>60</v>
      </c>
      <c r="C7" s="208" t="s">
        <v>73</v>
      </c>
      <c r="D7" s="53" t="s">
        <v>74</v>
      </c>
      <c r="E7" s="113" t="s">
        <v>62</v>
      </c>
      <c r="F7" s="31">
        <f>'Sondage Institut FP Canada'!D16</f>
        <v>2.8400000000000002E-2</v>
      </c>
      <c r="G7" s="312"/>
    </row>
    <row r="8" spans="1:7" ht="30.75" customHeight="1" x14ac:dyDescent="0.3">
      <c r="A8" s="32"/>
      <c r="B8" s="33" t="s">
        <v>24</v>
      </c>
      <c r="C8" s="313"/>
      <c r="D8" s="314"/>
      <c r="E8" s="140">
        <v>1</v>
      </c>
      <c r="F8" s="36">
        <f>AVERAGE(F5:F7)</f>
        <v>2.3933333333333334E-2</v>
      </c>
    </row>
    <row r="9" spans="1:7" ht="15.5" customHeight="1" x14ac:dyDescent="0.25">
      <c r="B9" s="195"/>
      <c r="F9" s="316"/>
    </row>
    <row r="10" spans="1:7" ht="15.5" customHeight="1" x14ac:dyDescent="0.25">
      <c r="F10" s="316"/>
    </row>
    <row r="11" spans="1:7" ht="14.5" x14ac:dyDescent="0.35">
      <c r="B11" s="4"/>
      <c r="C11" s="4"/>
    </row>
    <row r="12" spans="1:7" ht="14.5" x14ac:dyDescent="0.35">
      <c r="B12" s="4"/>
      <c r="C12" s="4"/>
    </row>
  </sheetData>
  <mergeCells count="8">
    <mergeCell ref="G5:G7"/>
    <mergeCell ref="C8:D8"/>
    <mergeCell ref="B1:F1"/>
    <mergeCell ref="B2:B3"/>
    <mergeCell ref="F9:F10"/>
    <mergeCell ref="C2:C3"/>
    <mergeCell ref="D2:D3"/>
    <mergeCell ref="F2:F3"/>
  </mergeCells>
  <hyperlinks>
    <hyperlink ref="C7" location="'Sondage Institut FP Canada'!A1" display="Sondage annuel mené par l'Institut de planification financière et FP Canada" xr:uid="{F9A1C2E1-1044-49D6-84E6-03916AF8A407}"/>
    <hyperlink ref="C5" r:id="rId1" location="tbl69" xr:uid="{4AC14A5B-B621-4BC7-AB4B-AE1BF4B5D2D5}"/>
    <hyperlink ref="C6" r:id="rId2" display="Tableau 28 Taux de rendement réel selon la catégorie d’actif" xr:uid="{4E268D71-0B40-3846-B3DB-E700956012C5}"/>
  </hyperlinks>
  <pageMargins left="0.7" right="0.7" top="0.75" bottom="0.75" header="0.3" footer="0.3"/>
  <pageSetup scale="70" fitToHeight="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rgb="FFBDE6EF"/>
    <pageSetUpPr fitToPage="1"/>
  </sheetPr>
  <dimension ref="B1:F14"/>
  <sheetViews>
    <sheetView workbookViewId="0"/>
  </sheetViews>
  <sheetFormatPr defaultColWidth="11.453125" defaultRowHeight="12.5" x14ac:dyDescent="0.25"/>
  <cols>
    <col min="1" max="1" width="1.6328125" customWidth="1"/>
    <col min="2" max="2" width="28" customWidth="1"/>
    <col min="3" max="3" width="34.453125" customWidth="1"/>
    <col min="4" max="4" width="103.36328125" customWidth="1"/>
    <col min="5" max="5" width="28.453125" customWidth="1"/>
    <col min="6" max="6" width="9.6328125" customWidth="1"/>
    <col min="7" max="7" width="1.6328125" customWidth="1"/>
  </cols>
  <sheetData>
    <row r="1" spans="2:6" ht="18" x14ac:dyDescent="0.25">
      <c r="B1" s="319" t="s">
        <v>75</v>
      </c>
      <c r="C1" s="319"/>
      <c r="D1" s="319"/>
      <c r="E1" s="319"/>
      <c r="F1" s="319"/>
    </row>
    <row r="4" spans="2:6" ht="28.25" customHeight="1" x14ac:dyDescent="0.25">
      <c r="B4" s="209" t="s">
        <v>23</v>
      </c>
      <c r="C4" s="209" t="s">
        <v>48</v>
      </c>
      <c r="D4" s="209" t="s">
        <v>49</v>
      </c>
      <c r="E4" s="209" t="s">
        <v>50</v>
      </c>
      <c r="F4" s="209" t="s">
        <v>51</v>
      </c>
    </row>
    <row r="5" spans="2:6" ht="92.25" customHeight="1" x14ac:dyDescent="0.25">
      <c r="B5" s="30" t="s">
        <v>52</v>
      </c>
      <c r="C5" s="207" t="s">
        <v>67</v>
      </c>
      <c r="D5" s="50" t="s">
        <v>76</v>
      </c>
      <c r="E5" s="113" t="s">
        <v>77</v>
      </c>
      <c r="F5" s="31">
        <f>(1.3%)+Inflation!F5-0.75/100</f>
        <v>2.5500000000000002E-2</v>
      </c>
    </row>
    <row r="6" spans="2:6" ht="89" customHeight="1" x14ac:dyDescent="0.25">
      <c r="B6" s="30" t="s">
        <v>56</v>
      </c>
      <c r="C6" s="206" t="s">
        <v>70</v>
      </c>
      <c r="D6" s="50" t="s">
        <v>78</v>
      </c>
      <c r="E6" s="113" t="s">
        <v>79</v>
      </c>
      <c r="F6" s="31">
        <f>((9/30*(1.7))+(21/30*2.4))/100+Inflation!F6-0.75/100</f>
        <v>3.5400000000000001E-2</v>
      </c>
    </row>
    <row r="7" spans="2:6" ht="66.5" customHeight="1" x14ac:dyDescent="0.25">
      <c r="B7" s="30" t="s">
        <v>60</v>
      </c>
      <c r="C7" s="206" t="str">
        <f>'Court terme'!C7</f>
        <v>Sondage annuel mené par l'Institut de planification financière et FP Canada</v>
      </c>
      <c r="D7" s="51" t="s">
        <v>61</v>
      </c>
      <c r="E7" s="113" t="s">
        <v>62</v>
      </c>
      <c r="F7" s="40">
        <f>'Sondage Institut FP Canada'!E16</f>
        <v>3.9399999999999998E-2</v>
      </c>
    </row>
    <row r="8" spans="2:6" ht="66.5" customHeight="1" x14ac:dyDescent="0.25">
      <c r="B8" s="30" t="s">
        <v>191</v>
      </c>
      <c r="C8" s="206" t="str">
        <f>'Actions canadiennes'!C9</f>
        <v>Rendement attentu basé sur le marché</v>
      </c>
      <c r="D8" s="51" t="s">
        <v>81</v>
      </c>
      <c r="E8" s="113" t="s">
        <v>192</v>
      </c>
      <c r="F8" s="40">
        <f>(1+'Rendement attendu marché'!D11)*(1+'Résumé des taux'!J5)-1</f>
        <v>3.5702399999999912E-2</v>
      </c>
    </row>
    <row r="9" spans="2:6" ht="34.5" customHeight="1" x14ac:dyDescent="0.25">
      <c r="B9" s="33" t="s">
        <v>82</v>
      </c>
      <c r="C9" s="313"/>
      <c r="D9" s="320"/>
      <c r="E9" s="320"/>
      <c r="F9" s="36">
        <f>(F5+F6+F7+2*F8)/5</f>
        <v>3.4340959999999962E-2</v>
      </c>
    </row>
    <row r="10" spans="2:6" ht="13" x14ac:dyDescent="0.3">
      <c r="B10" s="321"/>
      <c r="C10" s="321"/>
      <c r="D10" s="321"/>
    </row>
    <row r="11" spans="2:6" ht="25.5" customHeight="1" x14ac:dyDescent="0.25">
      <c r="B11" s="318"/>
      <c r="C11" s="318"/>
      <c r="D11" s="318"/>
    </row>
    <row r="12" spans="2:6" ht="14.5" x14ac:dyDescent="0.35">
      <c r="B12" s="4"/>
      <c r="C12" s="4"/>
      <c r="D12" s="4"/>
    </row>
    <row r="13" spans="2:6" ht="14.5" x14ac:dyDescent="0.35">
      <c r="B13" s="4"/>
      <c r="C13" s="4"/>
      <c r="D13" s="4"/>
    </row>
    <row r="14" spans="2:6" ht="13.25" customHeight="1" x14ac:dyDescent="0.35">
      <c r="C14" s="4"/>
      <c r="D14" s="4"/>
    </row>
  </sheetData>
  <mergeCells count="4">
    <mergeCell ref="B11:D11"/>
    <mergeCell ref="B1:F1"/>
    <mergeCell ref="C9:E9"/>
    <mergeCell ref="B10:D10"/>
  </mergeCells>
  <hyperlinks>
    <hyperlink ref="C5" r:id="rId1" location="tbl69" xr:uid="{9B1C181E-5688-48CE-B3F1-EFC236841DE3}"/>
    <hyperlink ref="C6" r:id="rId2" display="Tableau 28 Taux de rendement réel selon la catégorie d’actif" xr:uid="{B691901D-372E-8845-98DE-E92A7353D5E5}"/>
    <hyperlink ref="C7" location="'Sondage Institut FP Canada'!A1" display="'Sondage Institut FP Canada'!A1" xr:uid="{00000000-0004-0000-0700-000001000000}"/>
    <hyperlink ref="C8" location="'Rendement attendu marché'!A1" display="'Rendement attendu marché'!A1" xr:uid="{B7CB2C48-6500-1040-81B2-F5A80AF69043}"/>
  </hyperlinks>
  <pageMargins left="0.7" right="0.7" top="0.75" bottom="0.75" header="0.3" footer="0.3"/>
  <pageSetup scale="64" fitToHeight="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rgb="FFBDE6EF"/>
    <pageSetUpPr fitToPage="1"/>
  </sheetPr>
  <dimension ref="B1:F14"/>
  <sheetViews>
    <sheetView workbookViewId="0"/>
  </sheetViews>
  <sheetFormatPr defaultColWidth="11.453125" defaultRowHeight="12.5" x14ac:dyDescent="0.25"/>
  <cols>
    <col min="1" max="1" width="1.6328125" customWidth="1"/>
    <col min="2" max="2" width="25.6328125" customWidth="1"/>
    <col min="3" max="3" width="34.6328125" customWidth="1"/>
    <col min="4" max="4" width="88.453125" customWidth="1"/>
    <col min="5" max="5" width="26.6328125" customWidth="1"/>
    <col min="6" max="6" width="10.453125" customWidth="1"/>
    <col min="7" max="7" width="1.6328125" customWidth="1"/>
  </cols>
  <sheetData>
    <row r="1" spans="2:6" ht="18" x14ac:dyDescent="0.25">
      <c r="B1" s="319" t="s">
        <v>83</v>
      </c>
      <c r="C1" s="319"/>
      <c r="D1" s="319"/>
      <c r="E1" s="319"/>
      <c r="F1" s="319"/>
    </row>
    <row r="4" spans="2:6" ht="28.25" customHeight="1" x14ac:dyDescent="0.25">
      <c r="B4" s="209" t="s">
        <v>23</v>
      </c>
      <c r="C4" s="209" t="s">
        <v>48</v>
      </c>
      <c r="D4" s="209" t="s">
        <v>49</v>
      </c>
      <c r="E4" s="209" t="s">
        <v>50</v>
      </c>
      <c r="F4" s="209" t="s">
        <v>51</v>
      </c>
    </row>
    <row r="5" spans="2:6" ht="69" customHeight="1" x14ac:dyDescent="0.25">
      <c r="B5" s="30" t="s">
        <v>52</v>
      </c>
      <c r="C5" s="210" t="s">
        <v>67</v>
      </c>
      <c r="D5" s="49" t="s">
        <v>84</v>
      </c>
      <c r="E5" s="52" t="s">
        <v>85</v>
      </c>
      <c r="F5" s="31">
        <f>(1*(4.7))/100+Inflation!F5</f>
        <v>6.7000000000000004E-2</v>
      </c>
    </row>
    <row r="6" spans="2:6" ht="66.5" customHeight="1" x14ac:dyDescent="0.25">
      <c r="B6" s="30" t="s">
        <v>56</v>
      </c>
      <c r="C6" s="211" t="s">
        <v>70</v>
      </c>
      <c r="D6" s="49" t="s">
        <v>86</v>
      </c>
      <c r="E6" s="52" t="s">
        <v>87</v>
      </c>
      <c r="F6" s="31">
        <f>(9/30*(3.6)+21/30*(4.2))/100+Inflation!F6</f>
        <v>6.1199999999999991E-2</v>
      </c>
    </row>
    <row r="7" spans="2:6" ht="66.5" customHeight="1" x14ac:dyDescent="0.25">
      <c r="B7" s="30" t="s">
        <v>60</v>
      </c>
      <c r="C7" s="207" t="str">
        <f>'Court terme'!C7</f>
        <v>Sondage annuel mené par l'Institut de planification financière et FP Canada</v>
      </c>
      <c r="D7" s="54" t="s">
        <v>61</v>
      </c>
      <c r="E7" s="113" t="s">
        <v>62</v>
      </c>
      <c r="F7" s="77">
        <f>'Sondage Institut FP Canada'!F16</f>
        <v>7.3400000000000007E-2</v>
      </c>
    </row>
    <row r="8" spans="2:6" ht="81" customHeight="1" x14ac:dyDescent="0.25">
      <c r="B8" s="30" t="s">
        <v>88</v>
      </c>
      <c r="C8" s="212" t="s">
        <v>89</v>
      </c>
      <c r="D8" s="55" t="s">
        <v>90</v>
      </c>
      <c r="E8" s="52" t="s">
        <v>225</v>
      </c>
      <c r="F8" s="39">
        <f>((1+'Données sur 50 ans'!M74)/(1+'Données sur 50 ans'!AC74)*(1+Inflation!F9)-1)</f>
        <v>8.7020686764861077E-2</v>
      </c>
    </row>
    <row r="9" spans="2:6" ht="81" customHeight="1" x14ac:dyDescent="0.25">
      <c r="B9" s="30" t="s">
        <v>191</v>
      </c>
      <c r="C9" s="212" t="s">
        <v>80</v>
      </c>
      <c r="D9" s="49" t="s">
        <v>226</v>
      </c>
      <c r="E9" s="52" t="s">
        <v>203</v>
      </c>
      <c r="F9" s="39">
        <f>(1+'Rendement attendu marché'!E11)*(1+'Résumé des taux'!J5)-1</f>
        <v>6.5821899999999989E-2</v>
      </c>
    </row>
    <row r="10" spans="2:6" ht="47.25" customHeight="1" x14ac:dyDescent="0.25">
      <c r="B10" s="33" t="s">
        <v>82</v>
      </c>
      <c r="C10" s="322" t="s">
        <v>91</v>
      </c>
      <c r="D10" s="322"/>
      <c r="E10" s="322"/>
      <c r="F10" s="36">
        <f>AVERAGE(F5:F9)-0.005</f>
        <v>6.5888517352972215E-2</v>
      </c>
    </row>
    <row r="11" spans="2:6" ht="13.25" customHeight="1" x14ac:dyDescent="0.25"/>
    <row r="13" spans="2:6" ht="14.5" x14ac:dyDescent="0.35">
      <c r="B13" s="4"/>
      <c r="C13" s="4"/>
      <c r="D13" s="4"/>
    </row>
    <row r="14" spans="2:6" ht="14.5" x14ac:dyDescent="0.35">
      <c r="B14" s="4"/>
      <c r="C14" s="4"/>
      <c r="D14" s="4"/>
    </row>
  </sheetData>
  <mergeCells count="2">
    <mergeCell ref="B1:F1"/>
    <mergeCell ref="C10:E10"/>
  </mergeCells>
  <hyperlinks>
    <hyperlink ref="C5" r:id="rId1" location="tbl69" xr:uid="{75BD91CB-AD20-4DFA-BEC3-49E1437DCB3F}"/>
    <hyperlink ref="C6" r:id="rId2" display="Tableau 28 Taux de rendement réel selon la catégorie d’actif" xr:uid="{6C0A0A40-93C3-A648-AC22-08CC4441FC58}"/>
    <hyperlink ref="C7" location="'Sondage Institut FP Canada'!A1" display="'Sondage Institut FP Canada'!A1" xr:uid="{ABD397CE-8345-46D8-99FC-E14AC3217D47}"/>
    <hyperlink ref="C8" location="'Données sur 50 ans'!A1" display="Taux historiques sur 50 ans" xr:uid="{0023E1C0-A163-444B-A7B9-A7A5B81D1CA1}"/>
    <hyperlink ref="C9" location="'Rendement attendu marché'!A1" display="Rendement attentu basé sur le marché" xr:uid="{453981E8-CF40-5A4E-AADC-8F67CD9D5C54}"/>
  </hyperlinks>
  <pageMargins left="0.7" right="0.7" top="0.75" bottom="0.75" header="0.3" footer="0.3"/>
  <pageSetup scale="65"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8ef71e-865c-44db-947e-4e65fd0a57d2">
      <Terms xmlns="http://schemas.microsoft.com/office/infopath/2007/PartnerControls"/>
    </lcf76f155ced4ddcb4097134ff3c332f>
    <TaxCatchAll xmlns="a2e10384-91a6-43a3-8f71-d28f807217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FP Canada Multipage Word" ma:contentTypeID="0x0101006108020C2D8C0143AF9FCE8289A30C040100600F0139DBEEB8408CBC9C30020528FB" ma:contentTypeVersion="27" ma:contentTypeDescription="" ma:contentTypeScope="" ma:versionID="7e99c21664f943bacff426995753d993">
  <xsd:schema xmlns:xsd="http://www.w3.org/2001/XMLSchema" xmlns:xs="http://www.w3.org/2001/XMLSchema" xmlns:p="http://schemas.microsoft.com/office/2006/metadata/properties" xmlns:ns2="048ef71e-865c-44db-947e-4e65fd0a57d2" xmlns:ns3="a2e10384-91a6-43a3-8f71-d28f80721767" targetNamespace="http://schemas.microsoft.com/office/2006/metadata/properties" ma:root="true" ma:fieldsID="8eca59f5abe190038bec161162dfd146" ns2:_="" ns3:_="">
    <xsd:import namespace="048ef71e-865c-44db-947e-4e65fd0a57d2"/>
    <xsd:import namespace="a2e10384-91a6-43a3-8f71-d28f80721767"/>
    <xsd:element name="properties">
      <xsd:complexType>
        <xsd:sequence>
          <xsd:element name="documentManagement">
            <xsd:complexType>
              <xsd:all>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ef71e-865c-44db-947e-4e65fd0a57d2" elementFormDefault="qualified">
    <xsd:import namespace="http://schemas.microsoft.com/office/2006/documentManagement/types"/>
    <xsd:import namespace="http://schemas.microsoft.com/office/infopath/2007/PartnerControls"/>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internalName="MediaServiceKeyPoints" ma:readOnly="true">
      <xsd:simpleType>
        <xsd:restriction base="dms:Note">
          <xsd:maxLength value="255"/>
        </xsd:restriction>
      </xsd:simpleType>
    </xsd:element>
    <xsd:element name="MediaLengthInSeconds" ma:index="10" nillable="true" ma:displayName="Length (seconds)"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eedb87e-4c2b-4953-b6b2-a1a744eabd55" ma:termSetId="09814cd3-568e-fe90-9814-8d621ff8fb84" ma:anchorId="fba54fb3-c3e1-fe81-a776-ca4b69148c4d" ma:open="true" ma:isKeyword="false">
      <xsd:complexType>
        <xsd:sequence>
          <xsd:element ref="pc:Terms" minOccurs="0" maxOccurs="1"/>
        </xsd:sequence>
      </xsd:complex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1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e10384-91a6-43a3-8f71-d28f807217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2a84c7-35c5-4a06-9363-83ae75ff3186}" ma:internalName="TaxCatchAll" ma:showField="CatchAllData" ma:web="a2e10384-91a6-43a3-8f71-d28f80721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C38C0-CE32-4ECA-BF8E-277B8F8A0DFF}">
  <ds:schemaRefs>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schemas.microsoft.com/office/infopath/2007/PartnerControls"/>
    <ds:schemaRef ds:uri="http://purl.org/dc/dcmitype/"/>
    <ds:schemaRef ds:uri="http://schemas.openxmlformats.org/package/2006/metadata/core-properties"/>
    <ds:schemaRef ds:uri="a2e10384-91a6-43a3-8f71-d28f80721767"/>
    <ds:schemaRef ds:uri="048ef71e-865c-44db-947e-4e65fd0a57d2"/>
  </ds:schemaRefs>
</ds:datastoreItem>
</file>

<file path=customXml/itemProps2.xml><?xml version="1.0" encoding="utf-8"?>
<ds:datastoreItem xmlns:ds="http://schemas.openxmlformats.org/officeDocument/2006/customXml" ds:itemID="{CFD58651-F80B-4441-BB65-E9B752397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ef71e-865c-44db-947e-4e65fd0a57d2"/>
    <ds:schemaRef ds:uri="a2e10384-91a6-43a3-8f71-d28f80721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BA9E01-1982-4488-A214-BE3F62562F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vt:i4>
      </vt:variant>
    </vt:vector>
  </HeadingPairs>
  <TitlesOfParts>
    <vt:vector size="28" baseType="lpstr">
      <vt:lpstr>Addenda</vt:lpstr>
      <vt:lpstr>Introduction</vt:lpstr>
      <vt:lpstr>Calcul des NHP</vt:lpstr>
      <vt:lpstr>Résumé des taux</vt:lpstr>
      <vt:lpstr>Sources de données des NHP</vt:lpstr>
      <vt:lpstr>Inflation</vt:lpstr>
      <vt:lpstr>Court terme</vt:lpstr>
      <vt:lpstr>Revenu fixe</vt:lpstr>
      <vt:lpstr>Actions canadiennes</vt:lpstr>
      <vt:lpstr>Actions américaines</vt:lpstr>
      <vt:lpstr>Actions internationales</vt:lpstr>
      <vt:lpstr>Actions marchés émergents</vt:lpstr>
      <vt:lpstr>Taux historiques</vt:lpstr>
      <vt:lpstr>NHP historiques</vt:lpstr>
      <vt:lpstr>Sondage Institut FP Canada</vt:lpstr>
      <vt:lpstr>Rendement attendu marché</vt:lpstr>
      <vt:lpstr>Données sur 50 ans</vt:lpstr>
      <vt:lpstr>Corrélation historique</vt:lpstr>
      <vt:lpstr>'Actions américaines'!Print_Area</vt:lpstr>
      <vt:lpstr>'Actions internationales'!Print_Area</vt:lpstr>
      <vt:lpstr>'Actions marchés émergents'!Print_Area</vt:lpstr>
      <vt:lpstr>'Court terme'!Print_Area</vt:lpstr>
      <vt:lpstr>Inflation!Print_Area</vt:lpstr>
      <vt:lpstr>Introduction!Print_Area</vt:lpstr>
      <vt:lpstr>'Rendement attendu marché'!Print_Area</vt:lpstr>
      <vt:lpstr>'Résumé des taux'!Print_Area</vt:lpstr>
      <vt:lpstr>'Revenu fixe'!Print_Area</vt:lpstr>
      <vt:lpstr>'Données sur 50 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PAG Addendum - French</dc:title>
  <dc:subject/>
  <dc:creator>Microsoft Corporation</dc:creator>
  <cp:keywords/>
  <dc:description/>
  <cp:lastModifiedBy>Heidi Evans</cp:lastModifiedBy>
  <cp:revision/>
  <dcterms:created xsi:type="dcterms:W3CDTF">1996-10-21T11:03:58Z</dcterms:created>
  <dcterms:modified xsi:type="dcterms:W3CDTF">2025-04-22T18:14:15Z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0x0101006108020C2D8C0143AF9FCE8289A30C040100600F0139DBEEB8408CBC9C30020528FB</vt:lpwstr>
  </property>
  <property fmtid="{D5CDD505-2E9C-101B-9397-08002B2CF9AE}" pid="3" name="MediaServiceImageTags">
    <vt:lpwstr/>
  </property>
</Properties>
</file>