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showInkAnnotation="0" updateLinks="always" codeName="ThisWorkbook" defaultThemeVersion="124226"/>
  <mc:AlternateContent xmlns:mc="http://schemas.openxmlformats.org/markup-compatibility/2006">
    <mc:Choice Requires="x15">
      <x15ac:absPath xmlns:x15ac="http://schemas.microsoft.com/office/spreadsheetml/2010/11/ac" url="C:\Users\heidi.evans\Downloads\"/>
    </mc:Choice>
  </mc:AlternateContent>
  <xr:revisionPtr revIDLastSave="0" documentId="13_ncr:1_{7BCC7105-BB0E-4E42-8F54-16F437166EF4}" xr6:coauthVersionLast="47" xr6:coauthVersionMax="47" xr10:uidLastSave="{00000000-0000-0000-0000-000000000000}"/>
  <bookViews>
    <workbookView xWindow="1900" yWindow="1900" windowWidth="14400" windowHeight="8180" tabRatio="990" xr2:uid="{00000000-000D-0000-FFFF-FFFF00000000}"/>
  </bookViews>
  <sheets>
    <sheet name="Addendum" sheetId="22" r:id="rId1"/>
    <sheet name="Introduction" sheetId="16" r:id="rId2"/>
    <sheet name="Calculating the PAG" sheetId="28" r:id="rId3"/>
    <sheet name="Summary Rates" sheetId="9" r:id="rId4"/>
    <sheet name="Supporting Data for PAG" sheetId="30" r:id="rId5"/>
    <sheet name="Inflation" sheetId="10" r:id="rId6"/>
    <sheet name="Short-Term" sheetId="11" r:id="rId7"/>
    <sheet name="Fixed Income" sheetId="12" r:id="rId8"/>
    <sheet name="Canadian Domestic Equities" sheetId="13" r:id="rId9"/>
    <sheet name="U.S. Equities" sheetId="47" r:id="rId10"/>
    <sheet name="Intl foreign-dev Equities" sheetId="34" r:id="rId11"/>
    <sheet name="MBER" sheetId="48" r:id="rId12"/>
    <sheet name="Emerging market Equities " sheetId="15" r:id="rId13"/>
    <sheet name="Historical Rates" sheetId="31" r:id="rId14"/>
    <sheet name="Historical PAG" sheetId="27" r:id="rId15"/>
    <sheet name="50 Years Data " sheetId="32" r:id="rId16"/>
    <sheet name="FP Canada-Institute Survey" sheetId="35" r:id="rId17"/>
    <sheet name="CPI Results" sheetId="40" state="hidden" r:id="rId18"/>
    <sheet name="PAG 2009 and Actuals" sheetId="42" state="hidden" r:id="rId19"/>
    <sheet name="PAG 2009 Balanced and Actuals" sheetId="44" state="hidden" r:id="rId20"/>
    <sheet name="Correlation &amp; Standard Dev." sheetId="45" r:id="rId21"/>
  </sheets>
  <externalReferences>
    <externalReference r:id="rId22"/>
    <externalReference r:id="rId23"/>
  </externalReferences>
  <definedNames>
    <definedName name="FP_Canada_IPF_Survey">Inflation!$C$7</definedName>
    <definedName name="FP_Canada_Survey">Inflation!$C$7</definedName>
    <definedName name="_xlnm.Print_Area" localSheetId="15">'50 Years Data '!$A$1:$AG$116</definedName>
    <definedName name="_xlnm.Print_Area" localSheetId="0">Addendum!$A$1:$G$33</definedName>
    <definedName name="_xlnm.Print_Area" localSheetId="2">'Calculating the PAG'!$A$1:$F$30</definedName>
    <definedName name="_xlnm.Print_Area" localSheetId="8">'Canadian Domestic Equities'!$A$1:$F$11</definedName>
    <definedName name="_xlnm.Print_Area" localSheetId="12">'Emerging market Equities '!$A$1:$G$13</definedName>
    <definedName name="_xlnm.Print_Area" localSheetId="7">'Fixed Income'!$B$1:$G$12</definedName>
    <definedName name="_xlnm.Print_Area" localSheetId="16">'FP Canada-Institute Survey'!$A$1:$K$26</definedName>
    <definedName name="_xlnm.Print_Area" localSheetId="14">'Historical PAG'!$A$1:$V$15</definedName>
    <definedName name="_xlnm.Print_Area" localSheetId="13">'Historical Rates'!$A$1:$F$30</definedName>
    <definedName name="_xlnm.Print_Area" localSheetId="5">Inflation!$A$1:$G$13</definedName>
    <definedName name="_xlnm.Print_Area" localSheetId="10">'Intl foreign-dev Equities'!$A$1:$G$12</definedName>
    <definedName name="_xlnm.Print_Area" localSheetId="1">Introduction!$A$1:$J$28</definedName>
    <definedName name="_xlnm.Print_Area" localSheetId="11">MBER!$A$1:$K$21</definedName>
    <definedName name="_xlnm.Print_Area" localSheetId="6">'Short-Term'!$A$1:$G$13</definedName>
    <definedName name="_xlnm.Print_Area" localSheetId="3">'Summary Rates'!$A$1:$P$28</definedName>
    <definedName name="_xlnm.Print_Area" localSheetId="4">'Supporting Data for PAG'!$A$1:$F$30</definedName>
    <definedName name="_xlnm.Print_Area" localSheetId="9">'U.S. Equities'!$A$1:$G$12</definedName>
    <definedName name="_xlnm.Print_Titles" localSheetId="15">'50 Years Data '!$5:$6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2" l="1"/>
  <c r="F6" i="13" l="1"/>
  <c r="F6" i="12"/>
  <c r="F6" i="11"/>
  <c r="F6" i="34" l="1"/>
  <c r="F6" i="15"/>
  <c r="F6" i="47"/>
  <c r="R17" i="45"/>
  <c r="P17" i="45"/>
  <c r="O17" i="45"/>
  <c r="N17" i="45"/>
  <c r="M17" i="45"/>
  <c r="L17" i="45"/>
  <c r="R16" i="45"/>
  <c r="O16" i="45"/>
  <c r="N16" i="45"/>
  <c r="M16" i="45"/>
  <c r="L16" i="45"/>
  <c r="R15" i="45"/>
  <c r="N15" i="45"/>
  <c r="M15" i="45"/>
  <c r="L15" i="45"/>
  <c r="R14" i="45"/>
  <c r="M14" i="45"/>
  <c r="L14" i="45"/>
  <c r="R13" i="45"/>
  <c r="L13" i="45"/>
  <c r="R12" i="45"/>
  <c r="I17" i="45"/>
  <c r="G17" i="45"/>
  <c r="F17" i="45"/>
  <c r="E17" i="45"/>
  <c r="D17" i="45"/>
  <c r="C17" i="45"/>
  <c r="I16" i="45"/>
  <c r="F16" i="45"/>
  <c r="E16" i="45"/>
  <c r="D16" i="45"/>
  <c r="C16" i="45"/>
  <c r="I15" i="45"/>
  <c r="E15" i="45"/>
  <c r="D15" i="45"/>
  <c r="C15" i="45"/>
  <c r="I14" i="45"/>
  <c r="D14" i="45"/>
  <c r="C14" i="45"/>
  <c r="I13" i="45"/>
  <c r="C13" i="45"/>
  <c r="I12" i="45"/>
  <c r="G103" i="32"/>
  <c r="K103" i="32"/>
  <c r="O103" i="32"/>
  <c r="S103" i="32"/>
  <c r="W103" i="32"/>
  <c r="AA103" i="32"/>
  <c r="Y78" i="32"/>
  <c r="U78" i="32"/>
  <c r="Q78" i="32"/>
  <c r="M78" i="32"/>
  <c r="I78" i="32"/>
  <c r="E78" i="32"/>
  <c r="AE74" i="32"/>
  <c r="AG74" i="32" s="1"/>
  <c r="AA74" i="32"/>
  <c r="W74" i="32"/>
  <c r="S74" i="32"/>
  <c r="O74" i="32"/>
  <c r="K74" i="32"/>
  <c r="G74" i="32"/>
  <c r="B9" i="34"/>
  <c r="F7" i="15" l="1"/>
  <c r="F7" i="34"/>
  <c r="F7" i="47"/>
  <c r="D12" i="9" s="1"/>
  <c r="F7" i="13"/>
  <c r="F7" i="11"/>
  <c r="F7" i="10"/>
  <c r="B9" i="47" l="1"/>
  <c r="F12" i="9"/>
  <c r="B6" i="47"/>
  <c r="B5" i="47"/>
  <c r="G102" i="32" l="1"/>
  <c r="K102" i="32"/>
  <c r="O102" i="32"/>
  <c r="S102" i="32"/>
  <c r="W102" i="32"/>
  <c r="AE73" i="32"/>
  <c r="AG73" i="32" s="1"/>
  <c r="AA73" i="32"/>
  <c r="W73" i="32"/>
  <c r="S73" i="32"/>
  <c r="O73" i="32"/>
  <c r="K73" i="32"/>
  <c r="G73" i="32"/>
  <c r="J4" i="44" l="1"/>
  <c r="J7" i="44" s="1"/>
  <c r="J8" i="44" s="1"/>
  <c r="J9" i="44" s="1"/>
  <c r="J10" i="44" s="1"/>
  <c r="J11" i="44" s="1"/>
  <c r="J12" i="44" s="1"/>
  <c r="J13" i="44" s="1"/>
  <c r="J14" i="44" s="1"/>
  <c r="J15" i="44" s="1"/>
  <c r="J16" i="44" s="1"/>
  <c r="J17" i="44" s="1"/>
  <c r="J18" i="44" s="1"/>
  <c r="J19" i="44" s="1"/>
  <c r="J20" i="44" s="1"/>
  <c r="J21" i="44" s="1"/>
  <c r="J22" i="44" s="1"/>
  <c r="J23" i="44" s="1"/>
  <c r="J24" i="44" s="1"/>
  <c r="J25" i="44" s="1"/>
  <c r="J26" i="44" s="1"/>
  <c r="J27" i="44" s="1"/>
  <c r="J28" i="44" s="1"/>
  <c r="J29" i="44" s="1"/>
  <c r="J30" i="44" s="1"/>
  <c r="J31" i="44" s="1"/>
  <c r="J32" i="44" s="1"/>
  <c r="J33" i="44" s="1"/>
  <c r="J34" i="44" s="1"/>
  <c r="J35" i="44" s="1"/>
  <c r="J36" i="44" s="1"/>
  <c r="J37" i="44" s="1"/>
  <c r="J38" i="44" s="1"/>
  <c r="J39" i="44" s="1"/>
  <c r="J40" i="44" s="1"/>
  <c r="J41" i="44" s="1"/>
  <c r="J42" i="44" s="1"/>
  <c r="J43" i="44" s="1"/>
  <c r="J44" i="44" s="1"/>
  <c r="J45" i="44" s="1"/>
  <c r="J46" i="44" s="1"/>
  <c r="J47" i="44" s="1"/>
  <c r="J48" i="44" s="1"/>
  <c r="J49" i="44" s="1"/>
  <c r="J50" i="44" s="1"/>
  <c r="J51" i="44" s="1"/>
  <c r="J52" i="44" s="1"/>
  <c r="J53" i="44" s="1"/>
  <c r="J54" i="44" s="1"/>
  <c r="J55" i="44" s="1"/>
  <c r="J56" i="44" s="1"/>
  <c r="J57" i="44" s="1"/>
  <c r="J58" i="44" s="1"/>
  <c r="J59" i="44" s="1"/>
  <c r="J60" i="44" s="1"/>
  <c r="J61" i="44" s="1"/>
  <c r="J62" i="44" s="1"/>
  <c r="J63" i="44" s="1"/>
  <c r="J64" i="44" s="1"/>
  <c r="J65" i="44" s="1"/>
  <c r="J66" i="44" s="1"/>
  <c r="J67" i="44" s="1"/>
  <c r="J68" i="44" s="1"/>
  <c r="J69" i="44" s="1"/>
  <c r="J70" i="44" s="1"/>
  <c r="J71" i="44" s="1"/>
  <c r="J72" i="44" s="1"/>
  <c r="J73" i="44" s="1"/>
  <c r="J74" i="44" s="1"/>
  <c r="J75" i="44" s="1"/>
  <c r="J76" i="44" s="1"/>
  <c r="J77" i="44" s="1"/>
  <c r="J78" i="44" s="1"/>
  <c r="J79" i="44" s="1"/>
  <c r="J80" i="44" s="1"/>
  <c r="J81" i="44" s="1"/>
  <c r="J82" i="44" s="1"/>
  <c r="J83" i="44" s="1"/>
  <c r="J84" i="44" s="1"/>
  <c r="J85" i="44" s="1"/>
  <c r="J86" i="44" s="1"/>
  <c r="J87" i="44" s="1"/>
  <c r="J88" i="44" s="1"/>
  <c r="J89" i="44" s="1"/>
  <c r="J90" i="44" s="1"/>
  <c r="J91" i="44" s="1"/>
  <c r="J92" i="44" s="1"/>
  <c r="J93" i="44" s="1"/>
  <c r="J94" i="44" s="1"/>
  <c r="J95" i="44" s="1"/>
  <c r="J96" i="44" s="1"/>
  <c r="J97" i="44" s="1"/>
  <c r="J98" i="44" s="1"/>
  <c r="J99" i="44" s="1"/>
  <c r="J100" i="44" s="1"/>
  <c r="J101" i="44" s="1"/>
  <c r="J102" i="44" s="1"/>
  <c r="J103" i="44" s="1"/>
  <c r="J104" i="44" s="1"/>
  <c r="J105" i="44" s="1"/>
  <c r="J106" i="44" s="1"/>
  <c r="J107" i="44" s="1"/>
  <c r="J108" i="44" s="1"/>
  <c r="J109" i="44" s="1"/>
  <c r="J110" i="44" s="1"/>
  <c r="J111" i="44" s="1"/>
  <c r="J112" i="44" s="1"/>
  <c r="J113" i="44" s="1"/>
  <c r="J114" i="44" s="1"/>
  <c r="J115" i="44" s="1"/>
  <c r="J116" i="44" s="1"/>
  <c r="J117" i="44" s="1"/>
  <c r="J118" i="44" s="1"/>
  <c r="J119" i="44" s="1"/>
  <c r="J120" i="44" s="1"/>
  <c r="J121" i="44" s="1"/>
  <c r="J122" i="44" s="1"/>
  <c r="J123" i="44" s="1"/>
  <c r="J124" i="44" s="1"/>
  <c r="J125" i="44" s="1"/>
  <c r="J126" i="44" s="1"/>
  <c r="J127" i="44" s="1"/>
  <c r="J128" i="44" s="1"/>
  <c r="J129" i="44" s="1"/>
  <c r="J130" i="44" s="1"/>
  <c r="J131" i="44" s="1"/>
  <c r="J132" i="44" s="1"/>
  <c r="J133" i="44" s="1"/>
  <c r="J134" i="44" s="1"/>
  <c r="J135" i="44" s="1"/>
  <c r="J136" i="44" s="1"/>
  <c r="J137" i="44" s="1"/>
  <c r="J138" i="44" s="1"/>
  <c r="J139" i="44" s="1"/>
  <c r="J140" i="44" s="1"/>
  <c r="J141" i="44" s="1"/>
  <c r="J142" i="44" s="1"/>
  <c r="J143" i="44" s="1"/>
  <c r="J144" i="44" s="1"/>
  <c r="J145" i="44" s="1"/>
  <c r="J146" i="44" s="1"/>
  <c r="J147" i="44" s="1"/>
  <c r="J148" i="44" s="1"/>
  <c r="J149" i="44" s="1"/>
  <c r="J150" i="44" s="1"/>
  <c r="J151" i="44" s="1"/>
  <c r="J152" i="44" s="1"/>
  <c r="J153" i="44" s="1"/>
  <c r="J154" i="44" s="1"/>
  <c r="J155" i="44" s="1"/>
  <c r="J156" i="44" s="1"/>
  <c r="J157" i="44" s="1"/>
  <c r="J158" i="44" s="1"/>
  <c r="J159" i="44" s="1"/>
  <c r="J160" i="44" s="1"/>
  <c r="J161" i="44" s="1"/>
  <c r="J162" i="44" s="1"/>
  <c r="J163" i="44" s="1"/>
  <c r="J164" i="44" s="1"/>
  <c r="J165" i="44" s="1"/>
  <c r="J166" i="44" s="1"/>
  <c r="J167" i="44" s="1"/>
  <c r="J168" i="44" s="1"/>
  <c r="J169" i="44" s="1"/>
  <c r="J170" i="44" s="1"/>
  <c r="J171" i="44" s="1"/>
  <c r="J172" i="44" s="1"/>
  <c r="J173" i="44" s="1"/>
  <c r="J174" i="44" s="1"/>
  <c r="J175" i="44" s="1"/>
  <c r="J176" i="44" s="1"/>
  <c r="J177" i="44" s="1"/>
  <c r="J178" i="44" s="1"/>
  <c r="J179" i="44" s="1"/>
  <c r="J180" i="44" s="1"/>
  <c r="J181" i="44" s="1"/>
  <c r="J182" i="44" s="1"/>
  <c r="J183" i="44" s="1"/>
  <c r="J184" i="44" s="1"/>
  <c r="J185" i="44" s="1"/>
  <c r="J186" i="44" s="1"/>
  <c r="J187" i="44" s="1"/>
  <c r="I6" i="44"/>
  <c r="E7" i="44"/>
  <c r="F7" i="44"/>
  <c r="F8" i="44" s="1"/>
  <c r="F9" i="44" s="1"/>
  <c r="F10" i="44" s="1"/>
  <c r="F11" i="44" s="1"/>
  <c r="F12" i="44" s="1"/>
  <c r="F13" i="44" s="1"/>
  <c r="F14" i="44" s="1"/>
  <c r="F15" i="44" s="1"/>
  <c r="F16" i="44" s="1"/>
  <c r="F17" i="44" s="1"/>
  <c r="F18" i="44" s="1"/>
  <c r="F19" i="44" s="1"/>
  <c r="F20" i="44" s="1"/>
  <c r="F21" i="44" s="1"/>
  <c r="F22" i="44" s="1"/>
  <c r="F23" i="44" s="1"/>
  <c r="F24" i="44" s="1"/>
  <c r="F25" i="44" s="1"/>
  <c r="F26" i="44" s="1"/>
  <c r="F27" i="44" s="1"/>
  <c r="F28" i="44" s="1"/>
  <c r="F29" i="44" s="1"/>
  <c r="F30" i="44" s="1"/>
  <c r="F31" i="44" s="1"/>
  <c r="F32" i="44" s="1"/>
  <c r="F33" i="44" s="1"/>
  <c r="F34" i="44" s="1"/>
  <c r="F35" i="44" s="1"/>
  <c r="F36" i="44" s="1"/>
  <c r="F37" i="44" s="1"/>
  <c r="F38" i="44" s="1"/>
  <c r="F39" i="44" s="1"/>
  <c r="F40" i="44" s="1"/>
  <c r="F41" i="44" s="1"/>
  <c r="F42" i="44" s="1"/>
  <c r="F43" i="44" s="1"/>
  <c r="F44" i="44" s="1"/>
  <c r="F45" i="44" s="1"/>
  <c r="F46" i="44" s="1"/>
  <c r="F47" i="44" s="1"/>
  <c r="F48" i="44" s="1"/>
  <c r="F49" i="44" s="1"/>
  <c r="F50" i="44" s="1"/>
  <c r="F51" i="44" s="1"/>
  <c r="F52" i="44" s="1"/>
  <c r="F53" i="44" s="1"/>
  <c r="F54" i="44" s="1"/>
  <c r="F55" i="44" s="1"/>
  <c r="F56" i="44" s="1"/>
  <c r="F57" i="44" s="1"/>
  <c r="F58" i="44" s="1"/>
  <c r="F59" i="44" s="1"/>
  <c r="F60" i="44" s="1"/>
  <c r="F61" i="44" s="1"/>
  <c r="F62" i="44" s="1"/>
  <c r="F63" i="44" s="1"/>
  <c r="F64" i="44" s="1"/>
  <c r="F65" i="44" s="1"/>
  <c r="F66" i="44" s="1"/>
  <c r="F67" i="44" s="1"/>
  <c r="F68" i="44" s="1"/>
  <c r="F69" i="44" s="1"/>
  <c r="F70" i="44" s="1"/>
  <c r="F71" i="44" s="1"/>
  <c r="F72" i="44" s="1"/>
  <c r="F73" i="44" s="1"/>
  <c r="F74" i="44" s="1"/>
  <c r="F75" i="44" s="1"/>
  <c r="F76" i="44" s="1"/>
  <c r="F77" i="44" s="1"/>
  <c r="F78" i="44" s="1"/>
  <c r="F79" i="44" s="1"/>
  <c r="F80" i="44" s="1"/>
  <c r="F81" i="44" s="1"/>
  <c r="F82" i="44" s="1"/>
  <c r="F83" i="44" s="1"/>
  <c r="F84" i="44" s="1"/>
  <c r="F85" i="44" s="1"/>
  <c r="F86" i="44" s="1"/>
  <c r="F87" i="44" s="1"/>
  <c r="F88" i="44" s="1"/>
  <c r="F89" i="44" s="1"/>
  <c r="F90" i="44" s="1"/>
  <c r="F91" i="44" s="1"/>
  <c r="F92" i="44" s="1"/>
  <c r="F93" i="44" s="1"/>
  <c r="F94" i="44" s="1"/>
  <c r="F95" i="44" s="1"/>
  <c r="F96" i="44" s="1"/>
  <c r="F97" i="44" s="1"/>
  <c r="F98" i="44" s="1"/>
  <c r="F99" i="44" s="1"/>
  <c r="F100" i="44" s="1"/>
  <c r="F101" i="44" s="1"/>
  <c r="F102" i="44" s="1"/>
  <c r="F103" i="44" s="1"/>
  <c r="F104" i="44" s="1"/>
  <c r="F105" i="44" s="1"/>
  <c r="F106" i="44" s="1"/>
  <c r="F107" i="44" s="1"/>
  <c r="F108" i="44" s="1"/>
  <c r="F109" i="44" s="1"/>
  <c r="F110" i="44" s="1"/>
  <c r="F111" i="44" s="1"/>
  <c r="F112" i="44" s="1"/>
  <c r="F113" i="44" s="1"/>
  <c r="F114" i="44" s="1"/>
  <c r="F115" i="44" s="1"/>
  <c r="F116" i="44" s="1"/>
  <c r="F117" i="44" s="1"/>
  <c r="F118" i="44" s="1"/>
  <c r="F119" i="44" s="1"/>
  <c r="F120" i="44" s="1"/>
  <c r="F121" i="44" s="1"/>
  <c r="F122" i="44" s="1"/>
  <c r="F123" i="44" s="1"/>
  <c r="F124" i="44" s="1"/>
  <c r="F125" i="44" s="1"/>
  <c r="F126" i="44" s="1"/>
  <c r="F127" i="44" s="1"/>
  <c r="F128" i="44" s="1"/>
  <c r="F129" i="44" s="1"/>
  <c r="F130" i="44" s="1"/>
  <c r="F131" i="44" s="1"/>
  <c r="F132" i="44" s="1"/>
  <c r="F133" i="44" s="1"/>
  <c r="F134" i="44" s="1"/>
  <c r="F135" i="44" s="1"/>
  <c r="F136" i="44" s="1"/>
  <c r="F137" i="44" s="1"/>
  <c r="F138" i="44" s="1"/>
  <c r="F139" i="44" s="1"/>
  <c r="F140" i="44" s="1"/>
  <c r="F141" i="44" s="1"/>
  <c r="F142" i="44" s="1"/>
  <c r="F143" i="44" s="1"/>
  <c r="F144" i="44" s="1"/>
  <c r="F145" i="44" s="1"/>
  <c r="F146" i="44" s="1"/>
  <c r="F147" i="44" s="1"/>
  <c r="F148" i="44" s="1"/>
  <c r="F149" i="44" s="1"/>
  <c r="F150" i="44" s="1"/>
  <c r="F151" i="44" s="1"/>
  <c r="F152" i="44" s="1"/>
  <c r="F153" i="44" s="1"/>
  <c r="F154" i="44" s="1"/>
  <c r="F155" i="44" s="1"/>
  <c r="F156" i="44" s="1"/>
  <c r="F157" i="44" s="1"/>
  <c r="F158" i="44" s="1"/>
  <c r="F159" i="44" s="1"/>
  <c r="F160" i="44" s="1"/>
  <c r="F161" i="44" s="1"/>
  <c r="F162" i="44" s="1"/>
  <c r="F163" i="44" s="1"/>
  <c r="F164" i="44" s="1"/>
  <c r="F165" i="44" s="1"/>
  <c r="F166" i="44" s="1"/>
  <c r="F167" i="44" s="1"/>
  <c r="F168" i="44" s="1"/>
  <c r="F169" i="44" s="1"/>
  <c r="F170" i="44" s="1"/>
  <c r="F171" i="44" s="1"/>
  <c r="F172" i="44" s="1"/>
  <c r="F173" i="44" s="1"/>
  <c r="F174" i="44" s="1"/>
  <c r="F175" i="44" s="1"/>
  <c r="F176" i="44" s="1"/>
  <c r="F177" i="44" s="1"/>
  <c r="F178" i="44" s="1"/>
  <c r="F179" i="44" s="1"/>
  <c r="F180" i="44" s="1"/>
  <c r="F181" i="44" s="1"/>
  <c r="F182" i="44" s="1"/>
  <c r="F183" i="44" s="1"/>
  <c r="F184" i="44" s="1"/>
  <c r="F185" i="44" s="1"/>
  <c r="F186" i="44" s="1"/>
  <c r="F187" i="44" s="1"/>
  <c r="G7" i="44"/>
  <c r="G8" i="44" s="1"/>
  <c r="H7" i="44"/>
  <c r="H8" i="44" s="1"/>
  <c r="H9" i="44" s="1"/>
  <c r="H10" i="44" s="1"/>
  <c r="H11" i="44" s="1"/>
  <c r="H12" i="44" s="1"/>
  <c r="H13" i="44" s="1"/>
  <c r="H14" i="44" s="1"/>
  <c r="H15" i="44" s="1"/>
  <c r="H16" i="44" s="1"/>
  <c r="H17" i="44" s="1"/>
  <c r="H18" i="44" s="1"/>
  <c r="H19" i="44" s="1"/>
  <c r="H20" i="44" s="1"/>
  <c r="H21" i="44" s="1"/>
  <c r="H22" i="44" s="1"/>
  <c r="H23" i="44" s="1"/>
  <c r="H24" i="44" s="1"/>
  <c r="H25" i="44" s="1"/>
  <c r="H26" i="44" s="1"/>
  <c r="H27" i="44" s="1"/>
  <c r="H28" i="44" s="1"/>
  <c r="H29" i="44" s="1"/>
  <c r="H30" i="44" s="1"/>
  <c r="H31" i="44" s="1"/>
  <c r="H32" i="44" s="1"/>
  <c r="H33" i="44" s="1"/>
  <c r="H34" i="44" s="1"/>
  <c r="H35" i="44" s="1"/>
  <c r="H36" i="44" s="1"/>
  <c r="H37" i="44" s="1"/>
  <c r="H38" i="44" s="1"/>
  <c r="H39" i="44" s="1"/>
  <c r="H40" i="44" s="1"/>
  <c r="H41" i="44" s="1"/>
  <c r="H42" i="44" s="1"/>
  <c r="H43" i="44" s="1"/>
  <c r="H44" i="44" s="1"/>
  <c r="H45" i="44" s="1"/>
  <c r="H46" i="44" s="1"/>
  <c r="H47" i="44" s="1"/>
  <c r="H48" i="44" s="1"/>
  <c r="H49" i="44" s="1"/>
  <c r="H50" i="44" s="1"/>
  <c r="H51" i="44" s="1"/>
  <c r="H52" i="44" s="1"/>
  <c r="H53" i="44" s="1"/>
  <c r="H54" i="44" s="1"/>
  <c r="H55" i="44" s="1"/>
  <c r="H56" i="44" s="1"/>
  <c r="H57" i="44" s="1"/>
  <c r="H58" i="44" s="1"/>
  <c r="H59" i="44" s="1"/>
  <c r="H60" i="44" s="1"/>
  <c r="H61" i="44" s="1"/>
  <c r="H62" i="44" s="1"/>
  <c r="H63" i="44" s="1"/>
  <c r="H64" i="44" s="1"/>
  <c r="H65" i="44" s="1"/>
  <c r="H66" i="44" s="1"/>
  <c r="H67" i="44" s="1"/>
  <c r="H68" i="44" s="1"/>
  <c r="H69" i="44" s="1"/>
  <c r="H70" i="44" s="1"/>
  <c r="H71" i="44" s="1"/>
  <c r="H72" i="44" s="1"/>
  <c r="H73" i="44" s="1"/>
  <c r="H74" i="44" s="1"/>
  <c r="H75" i="44" s="1"/>
  <c r="H76" i="44" s="1"/>
  <c r="H77" i="44" s="1"/>
  <c r="H78" i="44" s="1"/>
  <c r="H79" i="44" s="1"/>
  <c r="H80" i="44" s="1"/>
  <c r="H81" i="44" s="1"/>
  <c r="H82" i="44" s="1"/>
  <c r="H83" i="44" s="1"/>
  <c r="H84" i="44" s="1"/>
  <c r="H85" i="44" s="1"/>
  <c r="H86" i="44" s="1"/>
  <c r="H87" i="44" s="1"/>
  <c r="H88" i="44" s="1"/>
  <c r="H89" i="44" s="1"/>
  <c r="H90" i="44" s="1"/>
  <c r="H91" i="44" s="1"/>
  <c r="H92" i="44" s="1"/>
  <c r="H93" i="44" s="1"/>
  <c r="H94" i="44" s="1"/>
  <c r="H95" i="44" s="1"/>
  <c r="H96" i="44" s="1"/>
  <c r="H97" i="44" s="1"/>
  <c r="H98" i="44" s="1"/>
  <c r="H99" i="44" s="1"/>
  <c r="H100" i="44" s="1"/>
  <c r="H101" i="44" s="1"/>
  <c r="H102" i="44" s="1"/>
  <c r="H103" i="44" s="1"/>
  <c r="H104" i="44" s="1"/>
  <c r="H105" i="44" s="1"/>
  <c r="H106" i="44" s="1"/>
  <c r="H107" i="44" s="1"/>
  <c r="H108" i="44" s="1"/>
  <c r="H109" i="44" s="1"/>
  <c r="H110" i="44" s="1"/>
  <c r="H111" i="44" s="1"/>
  <c r="H112" i="44" s="1"/>
  <c r="H113" i="44" s="1"/>
  <c r="H114" i="44" s="1"/>
  <c r="H115" i="44" s="1"/>
  <c r="H116" i="44" s="1"/>
  <c r="H117" i="44" s="1"/>
  <c r="H118" i="44" s="1"/>
  <c r="H119" i="44" s="1"/>
  <c r="H120" i="44" s="1"/>
  <c r="H121" i="44" s="1"/>
  <c r="H122" i="44" s="1"/>
  <c r="H123" i="44" s="1"/>
  <c r="H124" i="44" s="1"/>
  <c r="H125" i="44" s="1"/>
  <c r="H126" i="44" s="1"/>
  <c r="H127" i="44" s="1"/>
  <c r="H128" i="44" s="1"/>
  <c r="H129" i="44" s="1"/>
  <c r="H130" i="44" s="1"/>
  <c r="H131" i="44" s="1"/>
  <c r="H132" i="44" s="1"/>
  <c r="H133" i="44" s="1"/>
  <c r="H134" i="44" s="1"/>
  <c r="H135" i="44" s="1"/>
  <c r="H136" i="44" s="1"/>
  <c r="H137" i="44" s="1"/>
  <c r="H138" i="44" s="1"/>
  <c r="H139" i="44" s="1"/>
  <c r="H140" i="44" s="1"/>
  <c r="H141" i="44" s="1"/>
  <c r="H142" i="44" s="1"/>
  <c r="H143" i="44" s="1"/>
  <c r="H144" i="44" s="1"/>
  <c r="H145" i="44" s="1"/>
  <c r="H146" i="44" s="1"/>
  <c r="H147" i="44" s="1"/>
  <c r="H148" i="44" s="1"/>
  <c r="H149" i="44" s="1"/>
  <c r="H150" i="44" s="1"/>
  <c r="H151" i="44" s="1"/>
  <c r="H152" i="44" s="1"/>
  <c r="H153" i="44" s="1"/>
  <c r="H154" i="44" s="1"/>
  <c r="H155" i="44" s="1"/>
  <c r="H156" i="44" s="1"/>
  <c r="H157" i="44" s="1"/>
  <c r="H158" i="44" s="1"/>
  <c r="H159" i="44" s="1"/>
  <c r="H160" i="44" s="1"/>
  <c r="H161" i="44" s="1"/>
  <c r="H162" i="44" s="1"/>
  <c r="H163" i="44" s="1"/>
  <c r="H164" i="44" s="1"/>
  <c r="H165" i="44" s="1"/>
  <c r="H166" i="44" s="1"/>
  <c r="H167" i="44" s="1"/>
  <c r="H168" i="44" s="1"/>
  <c r="H169" i="44" s="1"/>
  <c r="H170" i="44" s="1"/>
  <c r="H171" i="44" s="1"/>
  <c r="H172" i="44" s="1"/>
  <c r="H173" i="44" s="1"/>
  <c r="H174" i="44" s="1"/>
  <c r="H175" i="44" s="1"/>
  <c r="H176" i="44" s="1"/>
  <c r="H177" i="44" s="1"/>
  <c r="H178" i="44" s="1"/>
  <c r="H179" i="44" s="1"/>
  <c r="H180" i="44" s="1"/>
  <c r="H181" i="44" s="1"/>
  <c r="H182" i="44" s="1"/>
  <c r="H183" i="44" s="1"/>
  <c r="H184" i="44" s="1"/>
  <c r="H185" i="44" s="1"/>
  <c r="H186" i="44" s="1"/>
  <c r="H187" i="44" s="1"/>
  <c r="E8" i="44"/>
  <c r="E9" i="44" s="1"/>
  <c r="E10" i="44" s="1"/>
  <c r="E11" i="44" s="1"/>
  <c r="E12" i="44" s="1"/>
  <c r="E13" i="44" s="1"/>
  <c r="E14" i="44" s="1"/>
  <c r="E15" i="44" s="1"/>
  <c r="E16" i="44" s="1"/>
  <c r="E17" i="44" s="1"/>
  <c r="E18" i="44" s="1"/>
  <c r="E19" i="44" s="1"/>
  <c r="E20" i="44" s="1"/>
  <c r="E21" i="44" s="1"/>
  <c r="E22" i="44" s="1"/>
  <c r="E23" i="44" s="1"/>
  <c r="E24" i="44" s="1"/>
  <c r="E25" i="44" s="1"/>
  <c r="E26" i="44" s="1"/>
  <c r="E27" i="44" s="1"/>
  <c r="E28" i="44" s="1"/>
  <c r="E29" i="44" s="1"/>
  <c r="E30" i="44" s="1"/>
  <c r="E31" i="44" s="1"/>
  <c r="E32" i="44" s="1"/>
  <c r="E33" i="44" s="1"/>
  <c r="E34" i="44" s="1"/>
  <c r="E35" i="44" s="1"/>
  <c r="E36" i="44" s="1"/>
  <c r="E37" i="44" s="1"/>
  <c r="E38" i="44" s="1"/>
  <c r="E39" i="44" s="1"/>
  <c r="E40" i="44" s="1"/>
  <c r="E41" i="44" s="1"/>
  <c r="E42" i="44" s="1"/>
  <c r="E43" i="44" s="1"/>
  <c r="E44" i="44" s="1"/>
  <c r="E45" i="44" s="1"/>
  <c r="E46" i="44" s="1"/>
  <c r="E47" i="44" s="1"/>
  <c r="E48" i="44" s="1"/>
  <c r="E49" i="44" s="1"/>
  <c r="E50" i="44" s="1"/>
  <c r="E51" i="44" s="1"/>
  <c r="E52" i="44" s="1"/>
  <c r="E53" i="44" s="1"/>
  <c r="E54" i="44" s="1"/>
  <c r="B55" i="44"/>
  <c r="A134" i="44"/>
  <c r="A135" i="44" s="1"/>
  <c r="A136" i="44" s="1"/>
  <c r="A137" i="44" s="1"/>
  <c r="A138" i="44" s="1"/>
  <c r="A139" i="44" s="1"/>
  <c r="A140" i="44" s="1"/>
  <c r="A141" i="44" s="1"/>
  <c r="A142" i="44" s="1"/>
  <c r="A143" i="44" s="1"/>
  <c r="A144" i="44" s="1"/>
  <c r="A145" i="44" s="1"/>
  <c r="A146" i="44" s="1"/>
  <c r="A147" i="44" s="1"/>
  <c r="A148" i="44" s="1"/>
  <c r="A149" i="44" s="1"/>
  <c r="A150" i="44" s="1"/>
  <c r="A151" i="44" s="1"/>
  <c r="A152" i="44" s="1"/>
  <c r="A153" i="44" s="1"/>
  <c r="A154" i="44" s="1"/>
  <c r="A155" i="44" s="1"/>
  <c r="A156" i="44" s="1"/>
  <c r="A157" i="44" l="1"/>
  <c r="A158" i="44" s="1"/>
  <c r="A159" i="44" s="1"/>
  <c r="A160" i="44" s="1"/>
  <c r="A161" i="44" s="1"/>
  <c r="A162" i="44" s="1"/>
  <c r="A163" i="44" s="1"/>
  <c r="A164" i="44" s="1"/>
  <c r="A165" i="44" s="1"/>
  <c r="A166" i="44" s="1"/>
  <c r="A167" i="44" s="1"/>
  <c r="A168" i="44" s="1"/>
  <c r="A169" i="44" s="1"/>
  <c r="A170" i="44" s="1"/>
  <c r="A171" i="44" s="1"/>
  <c r="A172" i="44" s="1"/>
  <c r="A173" i="44" s="1"/>
  <c r="A174" i="44" s="1"/>
  <c r="A175" i="44" s="1"/>
  <c r="A176" i="44" s="1"/>
  <c r="A177" i="44" s="1"/>
  <c r="A178" i="44" s="1"/>
  <c r="A179" i="44" s="1"/>
  <c r="A180" i="44" s="1"/>
  <c r="A181" i="44" s="1"/>
  <c r="A182" i="44" s="1"/>
  <c r="A183" i="44" s="1"/>
  <c r="A184" i="44" s="1"/>
  <c r="A185" i="44" s="1"/>
  <c r="A186" i="44" s="1"/>
  <c r="A187" i="44" s="1"/>
  <c r="E55" i="44"/>
  <c r="E56" i="44" s="1"/>
  <c r="E57" i="44" s="1"/>
  <c r="E58" i="44" s="1"/>
  <c r="E59" i="44" s="1"/>
  <c r="I8" i="44"/>
  <c r="I7" i="44"/>
  <c r="G9" i="44"/>
  <c r="E60" i="44" l="1"/>
  <c r="I9" i="44"/>
  <c r="G10" i="44"/>
  <c r="I10" i="44" l="1"/>
  <c r="G11" i="44"/>
  <c r="E61" i="44"/>
  <c r="E62" i="44" l="1"/>
  <c r="I11" i="44"/>
  <c r="G12" i="44"/>
  <c r="I12" i="44" l="1"/>
  <c r="G13" i="44"/>
  <c r="E63" i="44"/>
  <c r="E64" i="44" l="1"/>
  <c r="I13" i="44"/>
  <c r="G14" i="44"/>
  <c r="G98" i="32"/>
  <c r="K98" i="32"/>
  <c r="O98" i="32"/>
  <c r="S98" i="32"/>
  <c r="W98" i="32"/>
  <c r="G99" i="32"/>
  <c r="K99" i="32"/>
  <c r="O99" i="32"/>
  <c r="S99" i="32"/>
  <c r="W99" i="32"/>
  <c r="G100" i="32"/>
  <c r="K100" i="32"/>
  <c r="O100" i="32"/>
  <c r="S100" i="32"/>
  <c r="W100" i="32"/>
  <c r="G101" i="32"/>
  <c r="K101" i="32"/>
  <c r="O101" i="32"/>
  <c r="S101" i="32"/>
  <c r="W101" i="32"/>
  <c r="AE72" i="32"/>
  <c r="AE71" i="32"/>
  <c r="AG71" i="32" s="1"/>
  <c r="AA71" i="32"/>
  <c r="W71" i="32"/>
  <c r="S71" i="32"/>
  <c r="O71" i="32"/>
  <c r="K71" i="32"/>
  <c r="G71" i="32"/>
  <c r="B9" i="15"/>
  <c r="B9" i="13"/>
  <c r="I14" i="44" l="1"/>
  <c r="G15" i="44"/>
  <c r="E65" i="44"/>
  <c r="E66" i="44" l="1"/>
  <c r="I15" i="44"/>
  <c r="G16" i="44"/>
  <c r="F5" i="10"/>
  <c r="AG72" i="32"/>
  <c r="AA72" i="32"/>
  <c r="W72" i="32"/>
  <c r="S72" i="32"/>
  <c r="O72" i="32"/>
  <c r="K72" i="32"/>
  <c r="G72" i="32"/>
  <c r="F5" i="11" l="1"/>
  <c r="F9" i="11" s="1"/>
  <c r="F5" i="13"/>
  <c r="F5" i="12"/>
  <c r="I16" i="44"/>
  <c r="G17" i="44"/>
  <c r="E67" i="44"/>
  <c r="B6" i="15"/>
  <c r="B5" i="15"/>
  <c r="B6" i="34"/>
  <c r="B5" i="34"/>
  <c r="B6" i="13"/>
  <c r="B5" i="13"/>
  <c r="B6" i="12"/>
  <c r="B5" i="12"/>
  <c r="B6" i="11"/>
  <c r="B5" i="11"/>
  <c r="AE70" i="32"/>
  <c r="AE69" i="32"/>
  <c r="AG69" i="32" s="1"/>
  <c r="AA69" i="32"/>
  <c r="W69" i="32"/>
  <c r="S69" i="32"/>
  <c r="O69" i="32"/>
  <c r="K69" i="32"/>
  <c r="G69" i="32"/>
  <c r="F5" i="47" l="1"/>
  <c r="E12" i="9" s="1"/>
  <c r="E68" i="44"/>
  <c r="I17" i="44"/>
  <c r="G18" i="44"/>
  <c r="AA70" i="32"/>
  <c r="AA68" i="32"/>
  <c r="AA67" i="32"/>
  <c r="AA66" i="32"/>
  <c r="AA65" i="32"/>
  <c r="AA64" i="32"/>
  <c r="AA63" i="32"/>
  <c r="AA62" i="32"/>
  <c r="AA61" i="32"/>
  <c r="AA60" i="32"/>
  <c r="AA59" i="32"/>
  <c r="AA58" i="32"/>
  <c r="AA57" i="32"/>
  <c r="AA56" i="32"/>
  <c r="AA49" i="32"/>
  <c r="AA15" i="32"/>
  <c r="AA16" i="32"/>
  <c r="AA18" i="32"/>
  <c r="AA19" i="32"/>
  <c r="AA24" i="32"/>
  <c r="AA25" i="32"/>
  <c r="AA26" i="32"/>
  <c r="AA27" i="32"/>
  <c r="AA28" i="32"/>
  <c r="AA29" i="32"/>
  <c r="AA30" i="32"/>
  <c r="AA31" i="32"/>
  <c r="AA32" i="32"/>
  <c r="AA33" i="32"/>
  <c r="AA34" i="32"/>
  <c r="AA35" i="32"/>
  <c r="AA36" i="32"/>
  <c r="AA37" i="32"/>
  <c r="AA38" i="32"/>
  <c r="AA39" i="32"/>
  <c r="AA40" i="32"/>
  <c r="AA41" i="32"/>
  <c r="AA42" i="32"/>
  <c r="AA43" i="32"/>
  <c r="AA44" i="32"/>
  <c r="AA45" i="32"/>
  <c r="AA46" i="32"/>
  <c r="AA47" i="32"/>
  <c r="AA48" i="32"/>
  <c r="AA14" i="32"/>
  <c r="W14" i="32"/>
  <c r="W15" i="32"/>
  <c r="I18" i="44" l="1"/>
  <c r="G19" i="44"/>
  <c r="E69" i="44"/>
  <c r="AA21" i="32"/>
  <c r="AA23" i="32"/>
  <c r="AA22" i="32"/>
  <c r="AA20" i="32"/>
  <c r="AA17" i="32"/>
  <c r="AG70" i="32"/>
  <c r="W70" i="32"/>
  <c r="S70" i="32"/>
  <c r="O70" i="32"/>
  <c r="K70" i="32"/>
  <c r="G70" i="32"/>
  <c r="E70" i="44" l="1"/>
  <c r="I19" i="44"/>
  <c r="G20" i="44"/>
  <c r="AA51" i="32"/>
  <c r="G97" i="32"/>
  <c r="K97" i="32"/>
  <c r="O97" i="32"/>
  <c r="S97" i="32"/>
  <c r="W97" i="32"/>
  <c r="AE68" i="32"/>
  <c r="W68" i="32"/>
  <c r="S68" i="32"/>
  <c r="O68" i="32"/>
  <c r="K68" i="32"/>
  <c r="G68" i="32"/>
  <c r="I20" i="44" l="1"/>
  <c r="G21" i="44"/>
  <c r="E71" i="44"/>
  <c r="AA52" i="32"/>
  <c r="AG68" i="32"/>
  <c r="AA53" i="32"/>
  <c r="W96" i="32"/>
  <c r="S96" i="32"/>
  <c r="O96" i="32"/>
  <c r="K96" i="32"/>
  <c r="G96" i="32"/>
  <c r="G95" i="32"/>
  <c r="K95" i="32"/>
  <c r="O95" i="32"/>
  <c r="S95" i="32"/>
  <c r="W95" i="32"/>
  <c r="AE67" i="32"/>
  <c r="AG67" i="32" s="1"/>
  <c r="W67" i="32"/>
  <c r="S67" i="32"/>
  <c r="O67" i="32"/>
  <c r="K67" i="32"/>
  <c r="G67" i="32"/>
  <c r="E72" i="44" l="1"/>
  <c r="I21" i="44"/>
  <c r="G22" i="44"/>
  <c r="AA54" i="32"/>
  <c r="AA102" i="32" l="1"/>
  <c r="I22" i="44"/>
  <c r="G23" i="44"/>
  <c r="E73" i="44"/>
  <c r="AA98" i="32"/>
  <c r="AA100" i="32"/>
  <c r="AA101" i="32"/>
  <c r="AA99" i="32"/>
  <c r="AA55" i="32"/>
  <c r="AA91" i="32"/>
  <c r="AA96" i="32"/>
  <c r="AA97" i="32"/>
  <c r="AA92" i="32"/>
  <c r="AA94" i="32"/>
  <c r="AA88" i="32"/>
  <c r="AA90" i="32"/>
  <c r="AA93" i="32"/>
  <c r="AA89" i="32"/>
  <c r="AA95" i="32"/>
  <c r="AE66" i="32"/>
  <c r="AG66" i="32" s="1"/>
  <c r="S94" i="32"/>
  <c r="S93" i="32"/>
  <c r="S92" i="32"/>
  <c r="S91" i="32"/>
  <c r="S90" i="32"/>
  <c r="S89" i="32"/>
  <c r="S88" i="32"/>
  <c r="W94" i="32"/>
  <c r="O94" i="32"/>
  <c r="K94" i="32"/>
  <c r="G94" i="32"/>
  <c r="S10" i="32"/>
  <c r="S11" i="32"/>
  <c r="S12" i="32"/>
  <c r="S13" i="32"/>
  <c r="S14" i="32"/>
  <c r="S15" i="32"/>
  <c r="S16" i="32"/>
  <c r="S17" i="32"/>
  <c r="S18" i="32"/>
  <c r="S19" i="32"/>
  <c r="S20" i="32"/>
  <c r="S21" i="32"/>
  <c r="S22" i="32"/>
  <c r="S23" i="32"/>
  <c r="S24" i="32"/>
  <c r="S25" i="32"/>
  <c r="S26" i="32"/>
  <c r="S27" i="32"/>
  <c r="S28" i="32"/>
  <c r="S29" i="32"/>
  <c r="S30" i="32"/>
  <c r="S31" i="32"/>
  <c r="S32" i="32"/>
  <c r="S33" i="32"/>
  <c r="S34" i="32"/>
  <c r="S35" i="32"/>
  <c r="S36" i="32"/>
  <c r="S37" i="32"/>
  <c r="S38" i="32"/>
  <c r="S39" i="32"/>
  <c r="S40" i="32"/>
  <c r="S41" i="32"/>
  <c r="S42" i="32"/>
  <c r="S43" i="32"/>
  <c r="S44" i="32"/>
  <c r="S45" i="32"/>
  <c r="S46" i="32"/>
  <c r="S47" i="32"/>
  <c r="S48" i="32"/>
  <c r="S49" i="32"/>
  <c r="S50" i="32"/>
  <c r="S51" i="32"/>
  <c r="S52" i="32"/>
  <c r="S53" i="32"/>
  <c r="S54" i="32"/>
  <c r="S55" i="32"/>
  <c r="S56" i="32"/>
  <c r="S57" i="32"/>
  <c r="S58" i="32"/>
  <c r="S59" i="32"/>
  <c r="S60" i="32"/>
  <c r="S61" i="32"/>
  <c r="S62" i="32"/>
  <c r="S63" i="32"/>
  <c r="S64" i="32"/>
  <c r="S65" i="32"/>
  <c r="S66" i="32"/>
  <c r="S9" i="32"/>
  <c r="Q75" i="32" l="1"/>
  <c r="Q103" i="32"/>
  <c r="Q102" i="32"/>
  <c r="E74" i="44"/>
  <c r="I23" i="44"/>
  <c r="G24" i="44"/>
  <c r="Q100" i="32"/>
  <c r="Q99" i="32"/>
  <c r="Q98" i="32"/>
  <c r="Q101" i="32"/>
  <c r="Q97" i="32"/>
  <c r="Q96" i="32"/>
  <c r="Q95" i="32"/>
  <c r="Q94" i="32"/>
  <c r="Q90" i="32"/>
  <c r="Q93" i="32"/>
  <c r="Q89" i="32"/>
  <c r="Q92" i="32"/>
  <c r="Q88" i="32"/>
  <c r="Q91" i="32"/>
  <c r="AE65" i="32"/>
  <c r="AG65" i="32" s="1"/>
  <c r="W65" i="32"/>
  <c r="O65" i="32"/>
  <c r="K65" i="32"/>
  <c r="G65" i="32"/>
  <c r="G66" i="32"/>
  <c r="O93" i="32"/>
  <c r="K93" i="32"/>
  <c r="G93" i="32"/>
  <c r="O92" i="32"/>
  <c r="K92" i="32"/>
  <c r="G92" i="32"/>
  <c r="O91" i="32"/>
  <c r="K91" i="32"/>
  <c r="G91" i="32"/>
  <c r="O90" i="32"/>
  <c r="K90" i="32"/>
  <c r="G90" i="32"/>
  <c r="O89" i="32"/>
  <c r="K89" i="32"/>
  <c r="G89" i="32"/>
  <c r="O88" i="32"/>
  <c r="K88" i="32"/>
  <c r="G88" i="32"/>
  <c r="W66" i="32"/>
  <c r="O66" i="32"/>
  <c r="K66" i="32"/>
  <c r="AE64" i="32"/>
  <c r="AG64" i="32" s="1"/>
  <c r="W64" i="32"/>
  <c r="O64" i="32"/>
  <c r="K64" i="32"/>
  <c r="G64" i="32"/>
  <c r="AE63" i="32"/>
  <c r="AG63" i="32" s="1"/>
  <c r="W63" i="32"/>
  <c r="O63" i="32"/>
  <c r="K63" i="32"/>
  <c r="G63" i="32"/>
  <c r="AE62" i="32"/>
  <c r="AG62" i="32" s="1"/>
  <c r="W62" i="32"/>
  <c r="K62" i="32"/>
  <c r="G62" i="32"/>
  <c r="AE61" i="32"/>
  <c r="AG61" i="32" s="1"/>
  <c r="W61" i="32"/>
  <c r="O61" i="32"/>
  <c r="K61" i="32"/>
  <c r="G61" i="32"/>
  <c r="AE60" i="32"/>
  <c r="AG60" i="32" s="1"/>
  <c r="W60" i="32"/>
  <c r="O60" i="32"/>
  <c r="K60" i="32"/>
  <c r="G60" i="32"/>
  <c r="AE59" i="32"/>
  <c r="AG59" i="32" s="1"/>
  <c r="W59" i="32"/>
  <c r="O59" i="32"/>
  <c r="K59" i="32"/>
  <c r="G59" i="32"/>
  <c r="AE58" i="32"/>
  <c r="AG58" i="32" s="1"/>
  <c r="W58" i="32"/>
  <c r="O58" i="32"/>
  <c r="K58" i="32"/>
  <c r="G58" i="32"/>
  <c r="AE57" i="32"/>
  <c r="AG57" i="32" s="1"/>
  <c r="W57" i="32"/>
  <c r="K57" i="32"/>
  <c r="G57" i="32"/>
  <c r="AE56" i="32"/>
  <c r="AG56" i="32" s="1"/>
  <c r="W56" i="32"/>
  <c r="O56" i="32"/>
  <c r="K56" i="32"/>
  <c r="G56" i="32"/>
  <c r="AE55" i="32"/>
  <c r="AG55" i="32" s="1"/>
  <c r="W55" i="32"/>
  <c r="O55" i="32"/>
  <c r="K55" i="32"/>
  <c r="G55" i="32"/>
  <c r="AE54" i="32"/>
  <c r="AG54" i="32" s="1"/>
  <c r="W54" i="32"/>
  <c r="O54" i="32"/>
  <c r="K54" i="32"/>
  <c r="G54" i="32"/>
  <c r="AE53" i="32"/>
  <c r="AG53" i="32" s="1"/>
  <c r="W53" i="32"/>
  <c r="O53" i="32"/>
  <c r="K53" i="32"/>
  <c r="G53" i="32"/>
  <c r="AE52" i="32"/>
  <c r="AG52" i="32" s="1"/>
  <c r="W52" i="32"/>
  <c r="O52" i="32"/>
  <c r="K52" i="32"/>
  <c r="G52" i="32"/>
  <c r="AE51" i="32"/>
  <c r="AG51" i="32" s="1"/>
  <c r="W51" i="32"/>
  <c r="O51" i="32"/>
  <c r="K51" i="32"/>
  <c r="G51" i="32"/>
  <c r="AE50" i="32"/>
  <c r="AG50" i="32" s="1"/>
  <c r="W50" i="32"/>
  <c r="O50" i="32"/>
  <c r="K50" i="32"/>
  <c r="G50" i="32"/>
  <c r="AE49" i="32"/>
  <c r="AG49" i="32" s="1"/>
  <c r="W49" i="32"/>
  <c r="K49" i="32"/>
  <c r="G49" i="32"/>
  <c r="AE48" i="32"/>
  <c r="AG48" i="32" s="1"/>
  <c r="W48" i="32"/>
  <c r="O48" i="32"/>
  <c r="K48" i="32"/>
  <c r="G48" i="32"/>
  <c r="AE47" i="32"/>
  <c r="AG47" i="32" s="1"/>
  <c r="W47" i="32"/>
  <c r="O47" i="32"/>
  <c r="K47" i="32"/>
  <c r="G47" i="32"/>
  <c r="AE46" i="32"/>
  <c r="AG46" i="32" s="1"/>
  <c r="W46" i="32"/>
  <c r="O46" i="32"/>
  <c r="K46" i="32"/>
  <c r="G46" i="32"/>
  <c r="AE45" i="32"/>
  <c r="AG45" i="32" s="1"/>
  <c r="W45" i="32"/>
  <c r="O45" i="32"/>
  <c r="K45" i="32"/>
  <c r="G45" i="32"/>
  <c r="AE44" i="32"/>
  <c r="AG44" i="32" s="1"/>
  <c r="W44" i="32"/>
  <c r="O44" i="32"/>
  <c r="K44" i="32"/>
  <c r="G44" i="32"/>
  <c r="AE43" i="32"/>
  <c r="AG43" i="32" s="1"/>
  <c r="W43" i="32"/>
  <c r="O43" i="32"/>
  <c r="K43" i="32"/>
  <c r="G43" i="32"/>
  <c r="AE42" i="32"/>
  <c r="AG42" i="32" s="1"/>
  <c r="W42" i="32"/>
  <c r="O42" i="32"/>
  <c r="K42" i="32"/>
  <c r="G42" i="32"/>
  <c r="AE41" i="32"/>
  <c r="AG41" i="32" s="1"/>
  <c r="W41" i="32"/>
  <c r="O41" i="32"/>
  <c r="K41" i="32"/>
  <c r="G41" i="32"/>
  <c r="AE40" i="32"/>
  <c r="W40" i="32"/>
  <c r="O40" i="32"/>
  <c r="K40" i="32"/>
  <c r="G40" i="32"/>
  <c r="AE39" i="32"/>
  <c r="AG39" i="32" s="1"/>
  <c r="W39" i="32"/>
  <c r="K39" i="32"/>
  <c r="G39" i="32"/>
  <c r="AE38" i="32"/>
  <c r="AG38" i="32" s="1"/>
  <c r="W38" i="32"/>
  <c r="O38" i="32"/>
  <c r="K38" i="32"/>
  <c r="G38" i="32"/>
  <c r="AE37" i="32"/>
  <c r="AG37" i="32" s="1"/>
  <c r="W37" i="32"/>
  <c r="O37" i="32"/>
  <c r="K37" i="32"/>
  <c r="G37" i="32"/>
  <c r="AE36" i="32"/>
  <c r="AG36" i="32" s="1"/>
  <c r="W36" i="32"/>
  <c r="O36" i="32"/>
  <c r="K36" i="32"/>
  <c r="G36" i="32"/>
  <c r="AE35" i="32"/>
  <c r="AG35" i="32" s="1"/>
  <c r="W35" i="32"/>
  <c r="O35" i="32"/>
  <c r="K35" i="32"/>
  <c r="G35" i="32"/>
  <c r="AE34" i="32"/>
  <c r="AG34" i="32" s="1"/>
  <c r="W34" i="32"/>
  <c r="O34" i="32"/>
  <c r="K34" i="32"/>
  <c r="G34" i="32"/>
  <c r="AE33" i="32"/>
  <c r="AG33" i="32" s="1"/>
  <c r="W33" i="32"/>
  <c r="O33" i="32"/>
  <c r="K33" i="32"/>
  <c r="G33" i="32"/>
  <c r="AE32" i="32"/>
  <c r="AG32" i="32" s="1"/>
  <c r="W32" i="32"/>
  <c r="O32" i="32"/>
  <c r="K32" i="32"/>
  <c r="G32" i="32"/>
  <c r="AE31" i="32"/>
  <c r="AG31" i="32" s="1"/>
  <c r="W31" i="32"/>
  <c r="O31" i="32"/>
  <c r="K31" i="32"/>
  <c r="G31" i="32"/>
  <c r="AE30" i="32"/>
  <c r="AG30" i="32" s="1"/>
  <c r="W30" i="32"/>
  <c r="O30" i="32"/>
  <c r="K30" i="32"/>
  <c r="G30" i="32"/>
  <c r="AE29" i="32"/>
  <c r="AG29" i="32" s="1"/>
  <c r="W29" i="32"/>
  <c r="O29" i="32"/>
  <c r="K29" i="32"/>
  <c r="G29" i="32"/>
  <c r="AE28" i="32"/>
  <c r="AG28" i="32" s="1"/>
  <c r="W28" i="32"/>
  <c r="O28" i="32"/>
  <c r="K28" i="32"/>
  <c r="G28" i="32"/>
  <c r="AE27" i="32"/>
  <c r="AG27" i="32" s="1"/>
  <c r="W27" i="32"/>
  <c r="O27" i="32"/>
  <c r="K27" i="32"/>
  <c r="G27" i="32"/>
  <c r="AE26" i="32"/>
  <c r="AG26" i="32" s="1"/>
  <c r="W26" i="32"/>
  <c r="O26" i="32"/>
  <c r="K26" i="32"/>
  <c r="G26" i="32"/>
  <c r="AE25" i="32"/>
  <c r="W25" i="32"/>
  <c r="O25" i="32"/>
  <c r="K25" i="32"/>
  <c r="G25" i="32"/>
  <c r="AE24" i="32"/>
  <c r="W24" i="32"/>
  <c r="O24" i="32"/>
  <c r="K24" i="32"/>
  <c r="G24" i="32"/>
  <c r="AE23" i="32"/>
  <c r="W23" i="32"/>
  <c r="O23" i="32"/>
  <c r="K23" i="32"/>
  <c r="G23" i="32"/>
  <c r="AE22" i="32"/>
  <c r="W22" i="32"/>
  <c r="O22" i="32"/>
  <c r="K22" i="32"/>
  <c r="G22" i="32"/>
  <c r="AE21" i="32"/>
  <c r="W21" i="32"/>
  <c r="O21" i="32"/>
  <c r="K21" i="32"/>
  <c r="G21" i="32"/>
  <c r="AE20" i="32"/>
  <c r="W20" i="32"/>
  <c r="O20" i="32"/>
  <c r="K20" i="32"/>
  <c r="G20" i="32"/>
  <c r="AE19" i="32"/>
  <c r="W19" i="32"/>
  <c r="O19" i="32"/>
  <c r="K19" i="32"/>
  <c r="G19" i="32"/>
  <c r="AE18" i="32"/>
  <c r="W18" i="32"/>
  <c r="O18" i="32"/>
  <c r="K18" i="32"/>
  <c r="G18" i="32"/>
  <c r="AE17" i="32"/>
  <c r="O17" i="32"/>
  <c r="K17" i="32"/>
  <c r="G17" i="32"/>
  <c r="AE16" i="32"/>
  <c r="W16" i="32"/>
  <c r="O16" i="32"/>
  <c r="K16" i="32"/>
  <c r="G16" i="32"/>
  <c r="AE15" i="32"/>
  <c r="O15" i="32"/>
  <c r="K15" i="32"/>
  <c r="G15" i="32"/>
  <c r="AE14" i="32"/>
  <c r="O14" i="32"/>
  <c r="K14" i="32"/>
  <c r="G14" i="32"/>
  <c r="AE13" i="32"/>
  <c r="O13" i="32"/>
  <c r="K13" i="32"/>
  <c r="G13" i="32"/>
  <c r="AE12" i="32"/>
  <c r="K12" i="32"/>
  <c r="G12" i="32"/>
  <c r="AE11" i="32"/>
  <c r="O11" i="32"/>
  <c r="K11" i="32"/>
  <c r="G11" i="32"/>
  <c r="AE10" i="32"/>
  <c r="AG10" i="32" s="1"/>
  <c r="K10" i="32"/>
  <c r="G10" i="32"/>
  <c r="O9" i="32"/>
  <c r="K9" i="32"/>
  <c r="G9" i="32"/>
  <c r="AC78" i="32" l="1"/>
  <c r="AG40" i="32"/>
  <c r="AI75" i="32" s="1"/>
  <c r="F8" i="10" s="1"/>
  <c r="C5" i="9" s="1"/>
  <c r="AI78" i="32"/>
  <c r="AG25" i="32"/>
  <c r="AC75" i="32" s="1"/>
  <c r="AG103" i="32"/>
  <c r="U103" i="32"/>
  <c r="U75" i="32"/>
  <c r="E103" i="32"/>
  <c r="E75" i="32"/>
  <c r="I75" i="32"/>
  <c r="I103" i="32"/>
  <c r="M75" i="32"/>
  <c r="M103" i="32"/>
  <c r="M102" i="32"/>
  <c r="I102" i="32"/>
  <c r="E102" i="32"/>
  <c r="AG24" i="32"/>
  <c r="AG102" i="32"/>
  <c r="U102" i="32"/>
  <c r="E98" i="32"/>
  <c r="AG98" i="32"/>
  <c r="U99" i="32"/>
  <c r="M100" i="32"/>
  <c r="I24" i="44"/>
  <c r="G25" i="44"/>
  <c r="E75" i="44"/>
  <c r="E99" i="32"/>
  <c r="U100" i="32"/>
  <c r="M101" i="32"/>
  <c r="M98" i="32"/>
  <c r="I99" i="32"/>
  <c r="E100" i="32"/>
  <c r="AG100" i="32"/>
  <c r="U101" i="32"/>
  <c r="I101" i="32"/>
  <c r="I98" i="32"/>
  <c r="AG99" i="32"/>
  <c r="U98" i="32"/>
  <c r="M99" i="32"/>
  <c r="I100" i="32"/>
  <c r="E101" i="32"/>
  <c r="AG23" i="32"/>
  <c r="AG101" i="32"/>
  <c r="AG22" i="32"/>
  <c r="AG21" i="32"/>
  <c r="AG20" i="32"/>
  <c r="M95" i="32"/>
  <c r="M96" i="32"/>
  <c r="AG95" i="32"/>
  <c r="U96" i="32"/>
  <c r="AG19" i="32"/>
  <c r="AG97" i="32"/>
  <c r="E97" i="32"/>
  <c r="AG18" i="32"/>
  <c r="AG96" i="32"/>
  <c r="U97" i="32"/>
  <c r="I96" i="32"/>
  <c r="I97" i="32"/>
  <c r="M97" i="32"/>
  <c r="I95" i="32"/>
  <c r="E95" i="32"/>
  <c r="E96" i="32"/>
  <c r="AG94" i="32"/>
  <c r="AG89" i="32"/>
  <c r="E94" i="32"/>
  <c r="E88" i="32"/>
  <c r="I93" i="32"/>
  <c r="M91" i="32"/>
  <c r="M92" i="32"/>
  <c r="M93" i="32"/>
  <c r="M94" i="32"/>
  <c r="I92" i="32"/>
  <c r="I94" i="32"/>
  <c r="AG17" i="32"/>
  <c r="M89" i="32"/>
  <c r="AG90" i="32"/>
  <c r="AG91" i="32"/>
  <c r="AG92" i="32"/>
  <c r="AG93" i="32"/>
  <c r="E91" i="32"/>
  <c r="E92" i="32"/>
  <c r="E89" i="32"/>
  <c r="E93" i="32"/>
  <c r="E90" i="32"/>
  <c r="AG11" i="32"/>
  <c r="AG12" i="32"/>
  <c r="AG16" i="32"/>
  <c r="AG88" i="32"/>
  <c r="AG15" i="32"/>
  <c r="I89" i="32"/>
  <c r="I90" i="32"/>
  <c r="W17" i="32"/>
  <c r="U95" i="32" s="1"/>
  <c r="AG14" i="32"/>
  <c r="M88" i="32"/>
  <c r="M90" i="32"/>
  <c r="I88" i="32"/>
  <c r="I91" i="32"/>
  <c r="AG13" i="32"/>
  <c r="W88" i="32"/>
  <c r="W89" i="32"/>
  <c r="W90" i="32"/>
  <c r="W91" i="32"/>
  <c r="W92" i="32"/>
  <c r="W93" i="32"/>
  <c r="AC103" i="32" l="1"/>
  <c r="E76" i="32"/>
  <c r="AC102" i="32"/>
  <c r="AC99" i="32"/>
  <c r="E76" i="44"/>
  <c r="I25" i="44"/>
  <c r="G26" i="44"/>
  <c r="AC101" i="32"/>
  <c r="AC100" i="32"/>
  <c r="AC98" i="32"/>
  <c r="AC96" i="32"/>
  <c r="AC97" i="32"/>
  <c r="AC95" i="32"/>
  <c r="AC92" i="32"/>
  <c r="U93" i="32"/>
  <c r="AC94" i="32"/>
  <c r="U94" i="32"/>
  <c r="U88" i="32"/>
  <c r="AC93" i="32"/>
  <c r="U89" i="32"/>
  <c r="U92" i="32"/>
  <c r="AC88" i="32"/>
  <c r="AC89" i="32"/>
  <c r="U91" i="32"/>
  <c r="U90" i="32"/>
  <c r="AC91" i="32"/>
  <c r="AC90" i="32"/>
  <c r="I26" i="44" l="1"/>
  <c r="G27" i="44"/>
  <c r="E77" i="44"/>
  <c r="I76" i="32"/>
  <c r="Q76" i="32"/>
  <c r="M76" i="32"/>
  <c r="U76" i="32"/>
  <c r="E78" i="44" l="1"/>
  <c r="I27" i="44"/>
  <c r="G28" i="44"/>
  <c r="F5" i="34"/>
  <c r="F5" i="15" s="1"/>
  <c r="G5" i="9"/>
  <c r="I28" i="44" l="1"/>
  <c r="G29" i="44"/>
  <c r="E79" i="44"/>
  <c r="E5" i="9"/>
  <c r="F14" i="9"/>
  <c r="E14" i="9"/>
  <c r="D14" i="9"/>
  <c r="F13" i="9"/>
  <c r="E13" i="9"/>
  <c r="D13" i="9"/>
  <c r="F11" i="9"/>
  <c r="E11" i="9"/>
  <c r="D11" i="9"/>
  <c r="E10" i="9"/>
  <c r="D10" i="9"/>
  <c r="F9" i="9"/>
  <c r="E9" i="9"/>
  <c r="D9" i="9"/>
  <c r="F5" i="9"/>
  <c r="D5" i="9"/>
  <c r="F10" i="10"/>
  <c r="H5" i="9" l="1"/>
  <c r="E80" i="44"/>
  <c r="I29" i="44"/>
  <c r="G30" i="44"/>
  <c r="H9" i="9"/>
  <c r="M77" i="32"/>
  <c r="I30" i="44" l="1"/>
  <c r="G31" i="44"/>
  <c r="E81" i="44"/>
  <c r="Q77" i="32"/>
  <c r="F8" i="47" s="1"/>
  <c r="C12" i="9" s="1"/>
  <c r="E77" i="32"/>
  <c r="J9" i="9"/>
  <c r="I77" i="32"/>
  <c r="F8" i="13"/>
  <c r="U77" i="32"/>
  <c r="F8" i="34" s="1"/>
  <c r="C13" i="9" s="1"/>
  <c r="J5" i="9"/>
  <c r="C12" i="48" s="1"/>
  <c r="F9" i="13" l="1"/>
  <c r="F10" i="13" s="1"/>
  <c r="E5" i="27"/>
  <c r="E14" i="27" s="1"/>
  <c r="J15" i="9"/>
  <c r="E13" i="27" s="1"/>
  <c r="E6" i="27"/>
  <c r="C11" i="9"/>
  <c r="F9" i="34"/>
  <c r="F8" i="12"/>
  <c r="F9" i="47"/>
  <c r="F9" i="15"/>
  <c r="G14" i="9" s="1"/>
  <c r="E82" i="44"/>
  <c r="I31" i="44"/>
  <c r="G32" i="44"/>
  <c r="F10" i="9"/>
  <c r="G12" i="9" l="1"/>
  <c r="H12" i="9" s="1"/>
  <c r="J12" i="9" s="1"/>
  <c r="E9" i="27" s="1"/>
  <c r="F10" i="47"/>
  <c r="I32" i="44"/>
  <c r="G33" i="44"/>
  <c r="E83" i="44"/>
  <c r="G13" i="9"/>
  <c r="H13" i="9" s="1"/>
  <c r="J13" i="9" s="1"/>
  <c r="E10" i="27" s="1"/>
  <c r="F10" i="34"/>
  <c r="G11" i="9"/>
  <c r="H11" i="9" s="1"/>
  <c r="J11" i="9" s="1"/>
  <c r="E8" i="27" s="1"/>
  <c r="G10" i="9"/>
  <c r="H10" i="9" s="1"/>
  <c r="J10" i="9" s="1"/>
  <c r="F9" i="12"/>
  <c r="E7" i="27" l="1"/>
  <c r="E24" i="9"/>
  <c r="E25" i="9"/>
  <c r="E84" i="44"/>
  <c r="I33" i="44"/>
  <c r="G34" i="44"/>
  <c r="E26" i="9"/>
  <c r="AA50" i="32"/>
  <c r="Y103" i="32" l="1"/>
  <c r="Y75" i="32"/>
  <c r="Y102" i="32"/>
  <c r="I34" i="44"/>
  <c r="G35" i="44"/>
  <c r="E85" i="44"/>
  <c r="Y99" i="32"/>
  <c r="Y98" i="32"/>
  <c r="Y100" i="32"/>
  <c r="Y101" i="32"/>
  <c r="Y96" i="32"/>
  <c r="Y97" i="32"/>
  <c r="Y89" i="32"/>
  <c r="Y94" i="32"/>
  <c r="Y91" i="32"/>
  <c r="Y95" i="32"/>
  <c r="Y88" i="32"/>
  <c r="Y93" i="32"/>
  <c r="Y92" i="32"/>
  <c r="Y90" i="32"/>
  <c r="E86" i="44" l="1"/>
  <c r="I35" i="44"/>
  <c r="G36" i="44"/>
  <c r="Y76" i="32"/>
  <c r="Y77" i="32" s="1"/>
  <c r="F8" i="15" s="1"/>
  <c r="F10" i="15" s="1"/>
  <c r="I36" i="44" l="1"/>
  <c r="G37" i="44"/>
  <c r="E87" i="44"/>
  <c r="C14" i="9"/>
  <c r="E88" i="44" l="1"/>
  <c r="I37" i="44"/>
  <c r="G38" i="44"/>
  <c r="H14" i="9"/>
  <c r="J14" i="9" s="1"/>
  <c r="E12" i="27" s="1"/>
  <c r="I38" i="44" l="1"/>
  <c r="G39" i="44"/>
  <c r="E89" i="44"/>
  <c r="E27" i="9"/>
  <c r="E90" i="44" l="1"/>
  <c r="I39" i="44"/>
  <c r="G40" i="44"/>
  <c r="I40" i="44" l="1"/>
  <c r="G41" i="44"/>
  <c r="E91" i="44"/>
  <c r="E92" i="44" l="1"/>
  <c r="I41" i="44"/>
  <c r="G42" i="44"/>
  <c r="E93" i="44" l="1"/>
  <c r="I42" i="44"/>
  <c r="G43" i="44"/>
  <c r="I43" i="44" l="1"/>
  <c r="G44" i="44"/>
  <c r="E94" i="44"/>
  <c r="E95" i="44" l="1"/>
  <c r="I44" i="44"/>
  <c r="G45" i="44"/>
  <c r="I45" i="44" l="1"/>
  <c r="G46" i="44"/>
  <c r="E96" i="44"/>
  <c r="E97" i="44" l="1"/>
  <c r="I46" i="44"/>
  <c r="G47" i="44"/>
  <c r="I47" i="44" l="1"/>
  <c r="G48" i="44"/>
  <c r="E98" i="44"/>
  <c r="I48" i="44" l="1"/>
  <c r="G49" i="44"/>
  <c r="E99" i="44"/>
  <c r="I49" i="44" l="1"/>
  <c r="G50" i="44"/>
  <c r="E100" i="44"/>
  <c r="E101" i="44" l="1"/>
  <c r="I50" i="44"/>
  <c r="G51" i="44"/>
  <c r="E102" i="44" l="1"/>
  <c r="I51" i="44"/>
  <c r="G52" i="44"/>
  <c r="I52" i="44" l="1"/>
  <c r="G53" i="44"/>
  <c r="E103" i="44"/>
  <c r="E104" i="44" l="1"/>
  <c r="I53" i="44"/>
  <c r="G54" i="44"/>
  <c r="I54" i="44" l="1"/>
  <c r="G55" i="44"/>
  <c r="E105" i="44"/>
  <c r="E106" i="44" l="1"/>
  <c r="G56" i="44"/>
  <c r="I55" i="44"/>
  <c r="G57" i="44" l="1"/>
  <c r="I56" i="44"/>
  <c r="E107" i="44"/>
  <c r="E108" i="44" l="1"/>
  <c r="G58" i="44"/>
  <c r="I57" i="44"/>
  <c r="G59" i="44" l="1"/>
  <c r="I58" i="44"/>
  <c r="E109" i="44"/>
  <c r="E110" i="44" l="1"/>
  <c r="G60" i="44"/>
  <c r="I59" i="44"/>
  <c r="G61" i="44" l="1"/>
  <c r="I60" i="44"/>
  <c r="E111" i="44"/>
  <c r="E112" i="44" l="1"/>
  <c r="G62" i="44"/>
  <c r="I61" i="44"/>
  <c r="G63" i="44" l="1"/>
  <c r="I62" i="44"/>
  <c r="E113" i="44"/>
  <c r="E114" i="44" l="1"/>
  <c r="G64" i="44"/>
  <c r="I63" i="44"/>
  <c r="G65" i="44" l="1"/>
  <c r="I64" i="44"/>
  <c r="E115" i="44"/>
  <c r="E116" i="44" l="1"/>
  <c r="G66" i="44"/>
  <c r="I65" i="44"/>
  <c r="G67" i="44" l="1"/>
  <c r="I66" i="44"/>
  <c r="E117" i="44"/>
  <c r="E118" i="44" l="1"/>
  <c r="G68" i="44"/>
  <c r="I67" i="44"/>
  <c r="G69" i="44" l="1"/>
  <c r="I68" i="44"/>
  <c r="E119" i="44"/>
  <c r="E120" i="44" l="1"/>
  <c r="G70" i="44"/>
  <c r="I69" i="44"/>
  <c r="G71" i="44" l="1"/>
  <c r="I70" i="44"/>
  <c r="E121" i="44"/>
  <c r="E122" i="44" l="1"/>
  <c r="G72" i="44"/>
  <c r="I71" i="44"/>
  <c r="E123" i="44" l="1"/>
  <c r="G73" i="44"/>
  <c r="I72" i="44"/>
  <c r="G74" i="44" l="1"/>
  <c r="I73" i="44"/>
  <c r="E124" i="44"/>
  <c r="E125" i="44" l="1"/>
  <c r="G75" i="44"/>
  <c r="I74" i="44"/>
  <c r="G76" i="44" l="1"/>
  <c r="I75" i="44"/>
  <c r="E126" i="44"/>
  <c r="E127" i="44" l="1"/>
  <c r="G77" i="44"/>
  <c r="I76" i="44"/>
  <c r="G78" i="44" l="1"/>
  <c r="I77" i="44"/>
  <c r="E128" i="44"/>
  <c r="E129" i="44" l="1"/>
  <c r="G79" i="44"/>
  <c r="I78" i="44"/>
  <c r="G80" i="44" l="1"/>
  <c r="I79" i="44"/>
  <c r="E130" i="44"/>
  <c r="E131" i="44" l="1"/>
  <c r="G81" i="44"/>
  <c r="I80" i="44"/>
  <c r="G82" i="44" l="1"/>
  <c r="I81" i="44"/>
  <c r="E132" i="44"/>
  <c r="E133" i="44" l="1"/>
  <c r="G83" i="44"/>
  <c r="I82" i="44"/>
  <c r="G84" i="44" l="1"/>
  <c r="I83" i="44"/>
  <c r="E134" i="44"/>
  <c r="E135" i="44" l="1"/>
  <c r="G85" i="44"/>
  <c r="I84" i="44"/>
  <c r="G86" i="44" l="1"/>
  <c r="I85" i="44"/>
  <c r="E136" i="44"/>
  <c r="E137" i="44" l="1"/>
  <c r="G87" i="44"/>
  <c r="I86" i="44"/>
  <c r="G88" i="44" l="1"/>
  <c r="I87" i="44"/>
  <c r="E138" i="44"/>
  <c r="E139" i="44" l="1"/>
  <c r="G89" i="44"/>
  <c r="I88" i="44"/>
  <c r="G90" i="44" l="1"/>
  <c r="I89" i="44"/>
  <c r="E140" i="44"/>
  <c r="E141" i="44" l="1"/>
  <c r="G91" i="44"/>
  <c r="I90" i="44"/>
  <c r="G92" i="44" l="1"/>
  <c r="I91" i="44"/>
  <c r="E142" i="44"/>
  <c r="E143" i="44" l="1"/>
  <c r="G93" i="44"/>
  <c r="I92" i="44"/>
  <c r="G94" i="44" l="1"/>
  <c r="I93" i="44"/>
  <c r="E144" i="44"/>
  <c r="E145" i="44" l="1"/>
  <c r="G95" i="44"/>
  <c r="I94" i="44"/>
  <c r="G96" i="44" l="1"/>
  <c r="I95" i="44"/>
  <c r="E146" i="44"/>
  <c r="G97" i="44" l="1"/>
  <c r="I96" i="44"/>
  <c r="E147" i="44"/>
  <c r="E148" i="44" l="1"/>
  <c r="G98" i="44"/>
  <c r="I97" i="44"/>
  <c r="G99" i="44" l="1"/>
  <c r="I98" i="44"/>
  <c r="E149" i="44"/>
  <c r="E150" i="44" l="1"/>
  <c r="G100" i="44"/>
  <c r="I99" i="44"/>
  <c r="G101" i="44" l="1"/>
  <c r="I100" i="44"/>
  <c r="E151" i="44"/>
  <c r="E152" i="44" l="1"/>
  <c r="G102" i="44"/>
  <c r="I101" i="44"/>
  <c r="G103" i="44" l="1"/>
  <c r="I102" i="44"/>
  <c r="E153" i="44"/>
  <c r="E154" i="44" l="1"/>
  <c r="G104" i="44"/>
  <c r="I103" i="44"/>
  <c r="G105" i="44" l="1"/>
  <c r="I104" i="44"/>
  <c r="E155" i="44"/>
  <c r="E156" i="44" l="1"/>
  <c r="G106" i="44"/>
  <c r="I105" i="44"/>
  <c r="G107" i="44" l="1"/>
  <c r="I106" i="44"/>
  <c r="E157" i="44"/>
  <c r="E158" i="44" l="1"/>
  <c r="G108" i="44"/>
  <c r="I107" i="44"/>
  <c r="G109" i="44" l="1"/>
  <c r="I108" i="44"/>
  <c r="E159" i="44"/>
  <c r="E160" i="44" l="1"/>
  <c r="G110" i="44"/>
  <c r="I109" i="44"/>
  <c r="G111" i="44" l="1"/>
  <c r="I110" i="44"/>
  <c r="E161" i="44"/>
  <c r="E162" i="44" l="1"/>
  <c r="G112" i="44"/>
  <c r="I111" i="44"/>
  <c r="E163" i="44" l="1"/>
  <c r="G113" i="44"/>
  <c r="I112" i="44"/>
  <c r="G114" i="44" l="1"/>
  <c r="I113" i="44"/>
  <c r="E164" i="44"/>
  <c r="E165" i="44" l="1"/>
  <c r="G115" i="44"/>
  <c r="I114" i="44"/>
  <c r="G116" i="44" l="1"/>
  <c r="I115" i="44"/>
  <c r="E166" i="44"/>
  <c r="E167" i="44" l="1"/>
  <c r="G117" i="44"/>
  <c r="I116" i="44"/>
  <c r="G118" i="44" l="1"/>
  <c r="I117" i="44"/>
  <c r="E168" i="44"/>
  <c r="E169" i="44" l="1"/>
  <c r="G119" i="44"/>
  <c r="I118" i="44"/>
  <c r="G120" i="44" l="1"/>
  <c r="I119" i="44"/>
  <c r="E170" i="44"/>
  <c r="E171" i="44" l="1"/>
  <c r="G121" i="44"/>
  <c r="I120" i="44"/>
  <c r="E172" i="44" l="1"/>
  <c r="G122" i="44"/>
  <c r="I121" i="44"/>
  <c r="G123" i="44" l="1"/>
  <c r="I122" i="44"/>
  <c r="E173" i="44"/>
  <c r="E174" i="44" l="1"/>
  <c r="G124" i="44"/>
  <c r="I123" i="44"/>
  <c r="G125" i="44" l="1"/>
  <c r="I124" i="44"/>
  <c r="E175" i="44"/>
  <c r="G126" i="44" l="1"/>
  <c r="I125" i="44"/>
  <c r="E176" i="44"/>
  <c r="E177" i="44" l="1"/>
  <c r="G127" i="44"/>
  <c r="I126" i="44"/>
  <c r="G128" i="44" l="1"/>
  <c r="I127" i="44"/>
  <c r="E178" i="44"/>
  <c r="E179" i="44" l="1"/>
  <c r="G129" i="44"/>
  <c r="I128" i="44"/>
  <c r="G130" i="44" l="1"/>
  <c r="I129" i="44"/>
  <c r="E180" i="44"/>
  <c r="E181" i="44" l="1"/>
  <c r="G131" i="44"/>
  <c r="I130" i="44"/>
  <c r="G132" i="44" l="1"/>
  <c r="I131" i="44"/>
  <c r="E182" i="44"/>
  <c r="E183" i="44" l="1"/>
  <c r="G133" i="44"/>
  <c r="I132" i="44"/>
  <c r="G134" i="44" l="1"/>
  <c r="I133" i="44"/>
  <c r="E184" i="44"/>
  <c r="E185" i="44" l="1"/>
  <c r="G135" i="44"/>
  <c r="I134" i="44"/>
  <c r="G136" i="44" l="1"/>
  <c r="I135" i="44"/>
  <c r="E186" i="44"/>
  <c r="E187" i="44" l="1"/>
  <c r="G137" i="44"/>
  <c r="I136" i="44"/>
  <c r="G138" i="44" l="1"/>
  <c r="I137" i="44"/>
  <c r="G139" i="44" l="1"/>
  <c r="I138" i="44"/>
  <c r="G140" i="44" l="1"/>
  <c r="I139" i="44"/>
  <c r="G141" i="44" l="1"/>
  <c r="I140" i="44"/>
  <c r="G142" i="44" l="1"/>
  <c r="I141" i="44"/>
  <c r="G143" i="44" l="1"/>
  <c r="I142" i="44"/>
  <c r="G144" i="44" l="1"/>
  <c r="I143" i="44"/>
  <c r="G145" i="44" l="1"/>
  <c r="I144" i="44"/>
  <c r="G146" i="44" l="1"/>
  <c r="I145" i="44"/>
  <c r="G147" i="44" l="1"/>
  <c r="I146" i="44"/>
  <c r="G148" i="44" l="1"/>
  <c r="I147" i="44"/>
  <c r="G149" i="44" l="1"/>
  <c r="I148" i="44"/>
  <c r="G150" i="44" l="1"/>
  <c r="I149" i="44"/>
  <c r="G151" i="44" l="1"/>
  <c r="I150" i="44"/>
  <c r="G152" i="44" l="1"/>
  <c r="I151" i="44"/>
  <c r="G153" i="44" l="1"/>
  <c r="I152" i="44"/>
  <c r="G154" i="44" l="1"/>
  <c r="I153" i="44"/>
  <c r="G155" i="44" l="1"/>
  <c r="I154" i="44"/>
  <c r="G156" i="44" l="1"/>
  <c r="I155" i="44"/>
  <c r="G157" i="44" l="1"/>
  <c r="I156" i="44"/>
  <c r="G158" i="44" l="1"/>
  <c r="I157" i="44"/>
  <c r="G159" i="44" l="1"/>
  <c r="I158" i="44"/>
  <c r="G160" i="44" l="1"/>
  <c r="I159" i="44"/>
  <c r="G161" i="44" l="1"/>
  <c r="I160" i="44"/>
  <c r="G162" i="44" l="1"/>
  <c r="I161" i="44"/>
  <c r="G163" i="44" l="1"/>
  <c r="I162" i="44"/>
  <c r="G164" i="44" l="1"/>
  <c r="I163" i="44"/>
  <c r="G165" i="44" l="1"/>
  <c r="I164" i="44"/>
  <c r="G166" i="44" l="1"/>
  <c r="I165" i="44"/>
  <c r="G167" i="44" l="1"/>
  <c r="I166" i="44"/>
  <c r="G168" i="44" l="1"/>
  <c r="I167" i="44"/>
  <c r="G169" i="44" l="1"/>
  <c r="I168" i="44"/>
  <c r="G170" i="44" l="1"/>
  <c r="I169" i="44"/>
  <c r="G171" i="44" l="1"/>
  <c r="I170" i="44"/>
  <c r="G172" i="44" l="1"/>
  <c r="I171" i="44"/>
  <c r="G173" i="44" l="1"/>
  <c r="I172" i="44"/>
  <c r="G174" i="44" l="1"/>
  <c r="I173" i="44"/>
  <c r="G175" i="44" l="1"/>
  <c r="I174" i="44"/>
  <c r="G176" i="44" l="1"/>
  <c r="I175" i="44"/>
  <c r="G177" i="44" l="1"/>
  <c r="I176" i="44"/>
  <c r="G178" i="44" l="1"/>
  <c r="I177" i="44"/>
  <c r="G179" i="44" l="1"/>
  <c r="I178" i="44"/>
  <c r="G180" i="44" l="1"/>
  <c r="I179" i="44"/>
  <c r="G181" i="44" l="1"/>
  <c r="I180" i="44"/>
  <c r="G182" i="44" l="1"/>
  <c r="I181" i="44"/>
  <c r="G183" i="44" l="1"/>
  <c r="I182" i="44"/>
  <c r="G184" i="44" l="1"/>
  <c r="I183" i="44"/>
  <c r="G185" i="44" l="1"/>
  <c r="I184" i="44"/>
  <c r="G186" i="44" l="1"/>
  <c r="I185" i="44"/>
  <c r="G187" i="44" l="1"/>
  <c r="I187" i="44" s="1"/>
  <c r="I186" i="44"/>
</calcChain>
</file>

<file path=xl/sharedStrings.xml><?xml version="1.0" encoding="utf-8"?>
<sst xmlns="http://schemas.openxmlformats.org/spreadsheetml/2006/main" count="452" uniqueCount="272">
  <si>
    <t xml:space="preserve">                                        </t>
  </si>
  <si>
    <r>
      <t xml:space="preserve">Addendum to the 2026
 </t>
    </r>
    <r>
      <rPr>
        <b/>
        <i/>
        <sz val="25"/>
        <color theme="1"/>
        <rFont val="Calibri"/>
        <family val="2"/>
        <scheme val="minor"/>
      </rPr>
      <t>Projection Assumption Guidelines</t>
    </r>
  </si>
  <si>
    <t>Institute of Financial Planning</t>
  </si>
  <si>
    <r>
      <t>FP Canada Standards Council</t>
    </r>
    <r>
      <rPr>
        <vertAlign val="superscript"/>
        <sz val="11"/>
        <rFont val="Arial"/>
        <family val="2"/>
      </rPr>
      <t>TM</t>
    </r>
  </si>
  <si>
    <r>
      <t>Nathalie Bachand, A.S.A., F.Pl.,</t>
    </r>
    <r>
      <rPr>
        <sz val="16"/>
        <color rgb="FF00B0F0"/>
        <rFont val="Calibri"/>
        <family val="2"/>
        <scheme val="minor"/>
      </rPr>
      <t xml:space="preserve"> </t>
    </r>
    <r>
      <rPr>
        <sz val="16"/>
        <rFont val="Calibri"/>
        <family val="2"/>
        <scheme val="minor"/>
      </rPr>
      <t>Institute of Financial Planning Fellow</t>
    </r>
  </si>
  <si>
    <r>
      <t>Jeff Cormier, CFP</t>
    </r>
    <r>
      <rPr>
        <vertAlign val="superscript"/>
        <sz val="16"/>
        <rFont val="Calibri"/>
        <family val="2"/>
        <scheme val="minor"/>
      </rPr>
      <t>®</t>
    </r>
    <r>
      <rPr>
        <sz val="16"/>
        <rFont val="Calibri"/>
        <family val="2"/>
        <scheme val="minor"/>
      </rPr>
      <t>, CFA</t>
    </r>
    <r>
      <rPr>
        <sz val="19"/>
        <rFont val="Calibri"/>
        <family val="2"/>
        <scheme val="minor"/>
      </rPr>
      <t>®</t>
    </r>
  </si>
  <si>
    <r>
      <t>Derek Dedman, M.Sc., CFP</t>
    </r>
    <r>
      <rPr>
        <vertAlign val="superscript"/>
        <sz val="16"/>
        <rFont val="Calibri"/>
        <family val="2"/>
        <scheme val="minor"/>
      </rPr>
      <t>®</t>
    </r>
    <r>
      <rPr>
        <sz val="16"/>
        <rFont val="Calibri"/>
        <family val="2"/>
        <scheme val="minor"/>
      </rPr>
      <t>, CFA</t>
    </r>
    <r>
      <rPr>
        <sz val="19"/>
        <rFont val="Calibri"/>
        <family val="2"/>
        <scheme val="minor"/>
      </rPr>
      <t>®</t>
    </r>
  </si>
  <si>
    <t>Martin Dupras, A.S.A., F.Pl., M. Fisc., ASC, Institute of Financial Planning Fellow</t>
  </si>
  <si>
    <r>
      <t>Benjamin Felix, MBA, CFP</t>
    </r>
    <r>
      <rPr>
        <vertAlign val="superscript"/>
        <sz val="16"/>
        <rFont val="Calibri"/>
        <family val="2"/>
        <scheme val="minor"/>
      </rPr>
      <t>®</t>
    </r>
    <r>
      <rPr>
        <sz val="16"/>
        <rFont val="Calibri"/>
        <family val="2"/>
        <scheme val="minor"/>
      </rPr>
      <t>, Pl. Fin, CFA</t>
    </r>
    <r>
      <rPr>
        <sz val="19"/>
        <rFont val="Calibri"/>
        <family val="2"/>
        <scheme val="minor"/>
      </rPr>
      <t xml:space="preserve">®, </t>
    </r>
    <r>
      <rPr>
        <sz val="16"/>
        <rFont val="Calibri"/>
        <family val="2"/>
        <scheme val="minor"/>
      </rPr>
      <t>CIM</t>
    </r>
    <r>
      <rPr>
        <sz val="16"/>
        <rFont val="Aptos Narrow"/>
        <family val="2"/>
      </rPr>
      <t>®</t>
    </r>
    <r>
      <rPr>
        <sz val="19"/>
        <rFont val="Calibri"/>
        <family val="2"/>
        <scheme val="minor"/>
      </rPr>
      <t xml:space="preserve"> </t>
    </r>
  </si>
  <si>
    <r>
      <t>Nick Hearne, CFP</t>
    </r>
    <r>
      <rPr>
        <vertAlign val="superscript"/>
        <sz val="16"/>
        <rFont val="Calibri"/>
        <family val="2"/>
        <scheme val="minor"/>
      </rPr>
      <t>®</t>
    </r>
    <r>
      <rPr>
        <sz val="16"/>
        <rFont val="Calibri"/>
        <family val="2"/>
        <scheme val="minor"/>
      </rPr>
      <t>, CFA</t>
    </r>
    <r>
      <rPr>
        <sz val="19"/>
        <rFont val="Calibri"/>
        <family val="2"/>
        <scheme val="minor"/>
      </rPr>
      <t>®</t>
    </r>
  </si>
  <si>
    <r>
      <t>Tanya Staples, Ph.D., CFP</t>
    </r>
    <r>
      <rPr>
        <sz val="16"/>
        <rFont val="Aptos Narrow"/>
        <family val="2"/>
      </rPr>
      <t>®</t>
    </r>
    <r>
      <rPr>
        <sz val="16"/>
        <rFont val="Calibri"/>
        <family val="2"/>
        <scheme val="minor"/>
      </rPr>
      <t xml:space="preserve"> </t>
    </r>
  </si>
  <si>
    <t xml:space="preserve"> </t>
  </si>
  <si>
    <t xml:space="preserve">© 2026 Institute of Financial Planning  </t>
  </si>
  <si>
    <t>© 2026 FP Canada Standards Council ™</t>
  </si>
  <si>
    <r>
      <t xml:space="preserve">Addendum to the 2026 </t>
    </r>
    <r>
      <rPr>
        <b/>
        <i/>
        <sz val="14"/>
        <color theme="1"/>
        <rFont val="Calibri"/>
        <family val="2"/>
        <scheme val="minor"/>
      </rPr>
      <t>Projection Assumption Guidelines</t>
    </r>
  </si>
  <si>
    <r>
      <t xml:space="preserve">The </t>
    </r>
    <r>
      <rPr>
        <i/>
        <sz val="12"/>
        <color theme="1"/>
        <rFont val="Calibri"/>
        <family val="2"/>
        <scheme val="minor"/>
      </rPr>
      <t>Projection Assumption Guidelines</t>
    </r>
    <r>
      <rPr>
        <sz val="12"/>
        <color theme="1"/>
        <rFont val="Calibri"/>
        <family val="2"/>
        <scheme val="minor"/>
      </rPr>
      <t xml:space="preserve"> (the </t>
    </r>
    <r>
      <rPr>
        <i/>
        <sz val="12"/>
        <color theme="1"/>
        <rFont val="Calibri"/>
        <family val="2"/>
        <scheme val="minor"/>
      </rPr>
      <t>Guidelines</t>
    </r>
    <r>
      <rPr>
        <sz val="12"/>
        <color theme="1"/>
        <rFont val="Calibri"/>
        <family val="2"/>
        <scheme val="minor"/>
      </rPr>
      <t xml:space="preserve">) provide financial planners with objective assumptions to use in the preparation of retirement, education, insurance and other important projections. They are primarily recommended for making projections over the long term (10+ years). 
The Projection Assumption Standards Committee (Committee) has prepared an Addendum to the 2026 </t>
    </r>
    <r>
      <rPr>
        <i/>
        <sz val="12"/>
        <color theme="1"/>
        <rFont val="Calibri"/>
        <family val="2"/>
        <scheme val="minor"/>
      </rPr>
      <t>Projection Assumption Guidelines</t>
    </r>
    <r>
      <rPr>
        <sz val="12"/>
        <color theme="1"/>
        <rFont val="Calibri"/>
        <family val="2"/>
        <scheme val="minor"/>
      </rPr>
      <t xml:space="preserve"> (the Addendum) as a companion to the </t>
    </r>
    <r>
      <rPr>
        <i/>
        <sz val="12"/>
        <color theme="1"/>
        <rFont val="Calibri"/>
        <family val="2"/>
        <scheme val="minor"/>
      </rPr>
      <t>Guidelines</t>
    </r>
    <r>
      <rPr>
        <sz val="12"/>
        <color theme="1"/>
        <rFont val="Calibri"/>
        <family val="2"/>
        <scheme val="minor"/>
      </rPr>
      <t xml:space="preserve">, dated April 30, 2026. For transparency and replicability of the </t>
    </r>
    <r>
      <rPr>
        <i/>
        <sz val="12"/>
        <color theme="1"/>
        <rFont val="Calibri"/>
        <family val="2"/>
        <scheme val="minor"/>
      </rPr>
      <t>Guidelines</t>
    </r>
    <r>
      <rPr>
        <sz val="12"/>
        <color theme="1"/>
        <rFont val="Calibri"/>
        <family val="2"/>
        <scheme val="minor"/>
      </rPr>
      <t xml:space="preserve">, the Addendum provides the data sources on which the </t>
    </r>
    <r>
      <rPr>
        <i/>
        <sz val="12"/>
        <color theme="1"/>
        <rFont val="Calibri"/>
        <family val="2"/>
        <scheme val="minor"/>
      </rPr>
      <t>Guidelines</t>
    </r>
    <r>
      <rPr>
        <sz val="12"/>
        <color theme="1"/>
        <rFont val="Calibri"/>
        <family val="2"/>
        <scheme val="minor"/>
      </rPr>
      <t xml:space="preserve"> are based and the calculations for each of the inflation and rate of return guidelines. Historical </t>
    </r>
    <r>
      <rPr>
        <i/>
        <sz val="12"/>
        <color theme="1"/>
        <rFont val="Calibri"/>
        <family val="2"/>
        <scheme val="minor"/>
      </rPr>
      <t>Projection Assumption Guidelines</t>
    </r>
    <r>
      <rPr>
        <sz val="12"/>
        <color theme="1"/>
        <rFont val="Calibri"/>
        <family val="2"/>
        <scheme val="minor"/>
      </rPr>
      <t xml:space="preserve">, rates of return for relevant indices and the standard deviation of returns are also provided for reference purposes. 
</t>
    </r>
  </si>
  <si>
    <t xml:space="preserve">The Addendum consists of the following sections:      </t>
  </si>
  <si>
    <t>• Calculating the 2026 Projection Assumption Guidelines</t>
  </si>
  <si>
    <t>Summary Rates</t>
  </si>
  <si>
    <t>• Supporting Data for Calculating the 2026 Projection Assumption Guidelines</t>
  </si>
  <si>
    <t>• Inflation</t>
  </si>
  <si>
    <t>• Short-Term Assets</t>
  </si>
  <si>
    <t xml:space="preserve">• Fixed Income </t>
  </si>
  <si>
    <t>• Canadian Domestic Equities</t>
  </si>
  <si>
    <t xml:space="preserve">• U.S. Equities </t>
  </si>
  <si>
    <t xml:space="preserve">• International developed-market Equities </t>
  </si>
  <si>
    <t xml:space="preserve">• Emerging market Equities </t>
  </si>
  <si>
    <t>• Historical Rates</t>
  </si>
  <si>
    <t>50 Years Data</t>
  </si>
  <si>
    <t>• FP Canada / Institute of Financial Planning Survey</t>
  </si>
  <si>
    <t>Market-based Expected Returns (MBER)</t>
  </si>
  <si>
    <r>
      <t>Calculating the</t>
    </r>
    <r>
      <rPr>
        <sz val="12"/>
        <color theme="4" tint="-0.249977111117893"/>
        <rFont val="Calibri"/>
        <family val="2"/>
        <scheme val="minor"/>
      </rPr>
      <t xml:space="preserve"> </t>
    </r>
    <r>
      <rPr>
        <b/>
        <sz val="12"/>
        <color theme="4" tint="-0.249977111117893"/>
        <rFont val="Calibri"/>
        <family val="2"/>
        <scheme val="minor"/>
      </rPr>
      <t xml:space="preserve">2026 </t>
    </r>
    <r>
      <rPr>
        <b/>
        <i/>
        <sz val="12"/>
        <color theme="4" tint="-0.249977111117893"/>
        <rFont val="Calibri"/>
        <family val="2"/>
        <scheme val="minor"/>
      </rPr>
      <t>Projection Assumption Guidelines</t>
    </r>
  </si>
  <si>
    <r>
      <t>Each guideline in the 2026</t>
    </r>
    <r>
      <rPr>
        <i/>
        <sz val="12"/>
        <color theme="1"/>
        <rFont val="Calibri"/>
        <family val="2"/>
        <scheme val="minor"/>
      </rPr>
      <t xml:space="preserve"> Projection Assumption Guidelines</t>
    </r>
    <r>
      <rPr>
        <sz val="12"/>
        <color theme="1"/>
        <rFont val="Calibri"/>
        <family val="2"/>
        <scheme val="minor"/>
      </rPr>
      <t xml:space="preserve"> is calculated based on a number of independent, reliable data sources. The guideline for inflation is based on data from the Bank of Canada, the 2024 Canada Pension Plan Actuarial Report, the 2024 Quebec Pension Plan Actuarial Report and the FP Canada/Institute of Financial Planning Annual Survey of Canadian Investment Perspectives. The guidelines for each asset class are based on data from the 2024 Canada Pension Plan Actuarial Report, the 2024 Quebec Pension Plan Actuarial Report and the FP Canada/Institute of Financial Planning Annual Survey of Canadian Investment Perspectives. For equity assets, the guidelines also factor in the 50-year historical average rates of return for relevant indices. Where appropriate, the averages for each guideline are rounded to the nearest tenth of a percent. 
</t>
    </r>
    <r>
      <rPr>
        <i/>
        <sz val="12"/>
        <color theme="1"/>
        <rFont val="Calibri"/>
        <family val="2"/>
        <scheme val="minor"/>
      </rPr>
      <t xml:space="preserve">
Clicking on any hyperlink in this section of the Addendum will provide the data used in the calculating the Guidelines.</t>
    </r>
  </si>
  <si>
    <r>
      <t xml:space="preserve">Supporting Data for the 2026 </t>
    </r>
    <r>
      <rPr>
        <b/>
        <i/>
        <sz val="12"/>
        <color theme="4" tint="-0.249977111117893"/>
        <rFont val="Calibri"/>
        <family val="2"/>
        <scheme val="minor"/>
      </rPr>
      <t>Projection Assumption Guidelines</t>
    </r>
  </si>
  <si>
    <r>
      <t xml:space="preserve">The </t>
    </r>
    <r>
      <rPr>
        <i/>
        <sz val="12"/>
        <color theme="1"/>
        <rFont val="Calibri"/>
        <family val="2"/>
        <scheme val="minor"/>
      </rPr>
      <t xml:space="preserve">Supporting Data for the </t>
    </r>
    <r>
      <rPr>
        <sz val="12"/>
        <color theme="1"/>
        <rFont val="Calibri"/>
        <family val="2"/>
        <scheme val="minor"/>
      </rPr>
      <t xml:space="preserve">2026 </t>
    </r>
    <r>
      <rPr>
        <i/>
        <sz val="12"/>
        <color theme="1"/>
        <rFont val="Calibri"/>
        <family val="2"/>
        <scheme val="minor"/>
      </rPr>
      <t xml:space="preserve">Projection Assumption Guidelines provides </t>
    </r>
    <r>
      <rPr>
        <sz val="12"/>
        <color theme="1"/>
        <rFont val="Calibri"/>
        <family val="2"/>
        <scheme val="minor"/>
      </rPr>
      <t xml:space="preserve">links to the data sources, specific data and calculations for each of the guidelines. 
</t>
    </r>
    <r>
      <rPr>
        <i/>
        <sz val="12"/>
        <color theme="1"/>
        <rFont val="Calibri"/>
        <family val="2"/>
        <scheme val="minor"/>
      </rPr>
      <t xml:space="preserve">Clicking on any hyperlink in this section of the Addendum will provide the data used in calculating each of the guidelines. </t>
    </r>
  </si>
  <si>
    <t xml:space="preserve">Historical Rates  </t>
  </si>
  <si>
    <r>
      <t xml:space="preserve">For reference purposes, historical </t>
    </r>
    <r>
      <rPr>
        <i/>
        <sz val="12"/>
        <color theme="1"/>
        <rFont val="Calibri"/>
        <family val="2"/>
        <scheme val="minor"/>
      </rPr>
      <t>Projection Assumption Guidelines</t>
    </r>
    <r>
      <rPr>
        <sz val="12"/>
        <color theme="1"/>
        <rFont val="Calibri"/>
        <family val="2"/>
        <scheme val="minor"/>
      </rPr>
      <t xml:space="preserve"> are provided dating back to 2009 as well as 50-year historical rates and standard deviations</t>
    </r>
    <r>
      <rPr>
        <i/>
        <sz val="12"/>
        <color theme="1"/>
        <rFont val="Calibri"/>
        <family val="2"/>
        <scheme val="minor"/>
      </rPr>
      <t xml:space="preserve"> </t>
    </r>
    <r>
      <rPr>
        <sz val="12"/>
        <color theme="1"/>
        <rFont val="Calibri"/>
        <family val="2"/>
        <scheme val="minor"/>
      </rPr>
      <t xml:space="preserve">for inflation, short-term, fixed income, Canadian equities, U.S. equities, International foreign-developed equities and Emerging market equities . </t>
    </r>
  </si>
  <si>
    <r>
      <t xml:space="preserve">Calculating the 
2026 </t>
    </r>
    <r>
      <rPr>
        <b/>
        <i/>
        <sz val="26"/>
        <color theme="1"/>
        <rFont val="Arial"/>
        <family val="2"/>
      </rPr>
      <t>Projection Assumption Guidelines</t>
    </r>
  </si>
  <si>
    <t xml:space="preserve">FP Canada Standards Council </t>
  </si>
  <si>
    <r>
      <t xml:space="preserve">Calculating the 2026 </t>
    </r>
    <r>
      <rPr>
        <b/>
        <i/>
        <sz val="14"/>
        <color theme="1"/>
        <rFont val="Calibri"/>
        <family val="2"/>
        <scheme val="minor"/>
      </rPr>
      <t>Projection Assumption Guidelines</t>
    </r>
  </si>
  <si>
    <t>Source</t>
  </si>
  <si>
    <t>Average</t>
  </si>
  <si>
    <t>Adjustment</t>
  </si>
  <si>
    <t>Projection Assumption Guideline***</t>
  </si>
  <si>
    <t>Av. since 1991</t>
  </si>
  <si>
    <t>FP survey</t>
  </si>
  <si>
    <t>CPP</t>
  </si>
  <si>
    <t>QPP</t>
  </si>
  <si>
    <t>BoC</t>
  </si>
  <si>
    <t>Inflation</t>
  </si>
  <si>
    <t>Adjustment**</t>
  </si>
  <si>
    <t>50 Year</t>
  </si>
  <si>
    <t>MBER</t>
  </si>
  <si>
    <t>Short-term *</t>
  </si>
  <si>
    <t>Fixed income *</t>
  </si>
  <si>
    <t>Canadian domestic equities</t>
  </si>
  <si>
    <t>U.S. equities</t>
  </si>
  <si>
    <t>International developed-market equities</t>
  </si>
  <si>
    <t>Emerging market equities</t>
  </si>
  <si>
    <t>Borrowing rate</t>
  </si>
  <si>
    <t xml:space="preserve">  * Note that the 50-Year historical rates for short-term and fixed-income assets are outliers and were excluded from the calculation of rates</t>
  </si>
  <si>
    <t xml:space="preserve">    for the Projection Assumption Guidelines for these assets.</t>
  </si>
  <si>
    <t>** Note that equities have a margin of safety (0.5%) deducted from their average to compensate for the variability of long-run returns. The adjustment aligns with the outcome of a Monte Carlo analysis that approximates the probability of future returns over 300,000 trials.</t>
  </si>
  <si>
    <r>
      <t xml:space="preserve">*** </t>
    </r>
    <r>
      <rPr>
        <i/>
        <sz val="10"/>
        <rFont val="Calibri"/>
        <family val="2"/>
        <scheme val="minor"/>
      </rPr>
      <t>The Projection Assumption Guidelines</t>
    </r>
    <r>
      <rPr>
        <sz val="10"/>
        <rFont val="Calibri"/>
        <family val="2"/>
        <scheme val="minor"/>
      </rPr>
      <t xml:space="preserve"> rates are rounded to the nearest tenth of a percent.</t>
    </r>
  </si>
  <si>
    <t>Equity Risk Premium - based on these assumptions, we can calculate that the equity risk premium:</t>
  </si>
  <si>
    <t>for Canadian domestic equities, it is expected to be:</t>
  </si>
  <si>
    <t>for US equities, it is expected to be:</t>
  </si>
  <si>
    <t>for Foreign developed-market equities, it is expected to be:</t>
  </si>
  <si>
    <t>for Foreign Emerging-market equities, it is expected to be:</t>
  </si>
  <si>
    <r>
      <t xml:space="preserve">Supporting Data
for Calculating the 2026 
</t>
    </r>
    <r>
      <rPr>
        <b/>
        <i/>
        <sz val="26"/>
        <color theme="1"/>
        <rFont val="Calibri"/>
        <family val="2"/>
        <scheme val="minor"/>
      </rPr>
      <t>Projection Assumption Guidelines</t>
    </r>
  </si>
  <si>
    <t xml:space="preserve">© 2026 Institut de Planification Financière </t>
  </si>
  <si>
    <t>Supporting Data for Calculating the 2026 Projection Assumption Guideline for Inflation</t>
  </si>
  <si>
    <t>Location of Data</t>
  </si>
  <si>
    <t>Data</t>
  </si>
  <si>
    <t>Calculations</t>
  </si>
  <si>
    <t>Value</t>
  </si>
  <si>
    <t xml:space="preserve">   100% of the price increase assumption for 2027+</t>
  </si>
  <si>
    <t>2.00%</t>
  </si>
  <si>
    <t>Actuarial Valuation 
of the 
Quebec Pension Plan 
as at 31 December 2024</t>
  </si>
  <si>
    <t>Table 30 page 93</t>
  </si>
  <si>
    <t xml:space="preserve">   100% of the price increase assumption for 2028+</t>
  </si>
  <si>
    <t>2.10%</t>
  </si>
  <si>
    <t>FP Canada/Institute of Financial Planning Annual Survey of Canadian Investment Perspectives</t>
  </si>
  <si>
    <t>FP Canada Institute of Financial Planning Survey</t>
  </si>
  <si>
    <t>Reduced average of survey</t>
  </si>
  <si>
    <t>Historical Average
of CPI Index
since 1991</t>
  </si>
  <si>
    <t>Historical rates since 1991</t>
  </si>
  <si>
    <t>Bank of Canada inflation Data</t>
  </si>
  <si>
    <t>Bank of Canada Measures of Inflation</t>
  </si>
  <si>
    <t>Midpoint of Bank of Canada's inflation-control target range of 1 to 3 percent.</t>
  </si>
  <si>
    <t>Supporting Data for Calculating the 2026 Projection Assumption Guideline for Short-Term Assets</t>
  </si>
  <si>
    <t>Assumption for short-term assets of 0.5% from 2028+ 
+ 2.0% CPP assumption for future inflation</t>
  </si>
  <si>
    <r>
      <t xml:space="preserve">      
</t>
    </r>
    <r>
      <rPr>
        <sz val="11"/>
        <color theme="1"/>
        <rFont val="Calibri"/>
        <family val="2"/>
        <scheme val="minor"/>
      </rPr>
      <t xml:space="preserve">+  0.5% </t>
    </r>
    <r>
      <rPr>
        <strike/>
        <sz val="11"/>
        <color theme="1"/>
        <rFont val="Calibri"/>
        <family val="2"/>
        <scheme val="minor"/>
      </rPr>
      <t xml:space="preserve"> 
</t>
    </r>
    <r>
      <rPr>
        <sz val="11"/>
        <color theme="1"/>
        <rFont val="Calibri"/>
        <family val="2"/>
        <scheme val="minor"/>
      </rPr>
      <t>+ 2.0%</t>
    </r>
    <r>
      <rPr>
        <strike/>
        <sz val="11"/>
        <color theme="1"/>
        <rFont val="Calibri"/>
        <family val="2"/>
        <scheme val="minor"/>
      </rPr>
      <t xml:space="preserve"> </t>
    </r>
  </si>
  <si>
    <t>Table 32 page 98</t>
  </si>
  <si>
    <t>Assumption for short-term assets of 0.0% for years 2028 to 2074                                                                                                         +  2.1% QPP assumption for future inflation</t>
  </si>
  <si>
    <r>
      <rPr>
        <sz val="11"/>
        <color theme="1"/>
        <rFont val="Calibri"/>
        <family val="2"/>
        <scheme val="minor"/>
      </rPr>
      <t xml:space="preserve"> + 0.0%</t>
    </r>
    <r>
      <rPr>
        <strike/>
        <sz val="11"/>
        <color theme="1"/>
        <rFont val="Calibri"/>
        <family val="2"/>
        <scheme val="minor"/>
      </rPr>
      <t xml:space="preserve"> 
</t>
    </r>
    <r>
      <rPr>
        <sz val="11"/>
        <color theme="1"/>
        <rFont val="Calibri"/>
        <family val="2"/>
        <scheme val="minor"/>
      </rPr>
      <t>+  2.1%</t>
    </r>
    <r>
      <rPr>
        <strike/>
        <sz val="11"/>
        <color theme="1"/>
        <rFont val="Calibri"/>
        <family val="2"/>
        <scheme val="minor"/>
      </rPr>
      <t xml:space="preserve"> 
</t>
    </r>
  </si>
  <si>
    <t>FP Canada/Institute of Financial Planning
Annual Survey of Canadian
Investment Perspectives</t>
  </si>
  <si>
    <t xml:space="preserve">  Reduced average of survey</t>
  </si>
  <si>
    <t xml:space="preserve">Supporting Data for Calculating the 2026 Projection Assumption Guideline for Fixed Income </t>
  </si>
  <si>
    <r>
      <t xml:space="preserve">                                                               </t>
    </r>
    <r>
      <rPr>
        <sz val="11"/>
        <color theme="1"/>
        <rFont val="Calibri"/>
        <family val="2"/>
        <scheme val="minor"/>
      </rPr>
      <t>+ 1.4%</t>
    </r>
    <r>
      <rPr>
        <strike/>
        <sz val="11"/>
        <color theme="1"/>
        <rFont val="Calibri"/>
        <family val="2"/>
        <scheme val="minor"/>
      </rPr>
      <t xml:space="preserve"> 
</t>
    </r>
    <r>
      <rPr>
        <sz val="11"/>
        <color theme="1"/>
        <rFont val="Calibri"/>
        <family val="2"/>
        <scheme val="minor"/>
      </rPr>
      <t>+ 2.00%</t>
    </r>
    <r>
      <rPr>
        <strike/>
        <sz val="11"/>
        <color theme="1"/>
        <rFont val="Calibri"/>
        <family val="2"/>
        <scheme val="minor"/>
      </rPr>
      <t xml:space="preserve">
</t>
    </r>
    <r>
      <rPr>
        <sz val="11"/>
        <color theme="1"/>
        <rFont val="Calibri"/>
        <family val="2"/>
        <scheme val="minor"/>
      </rPr>
      <t>- 0.75%</t>
    </r>
  </si>
  <si>
    <t xml:space="preserve"> Assumption for bonds of 1.3% for years 2028 to 2074
+ 2.1% QPP assumption for future inflation
- 0.75% to align the QPP long-term projections with a more typical holding period for individuals</t>
  </si>
  <si>
    <r>
      <rPr>
        <sz val="11"/>
        <color theme="1"/>
        <rFont val="Calibri"/>
        <family val="2"/>
        <scheme val="minor"/>
      </rPr>
      <t>+ 1.3%</t>
    </r>
    <r>
      <rPr>
        <strike/>
        <sz val="11"/>
        <color theme="1"/>
        <rFont val="Calibri"/>
        <family val="2"/>
        <scheme val="minor"/>
      </rPr>
      <t xml:space="preserve">
</t>
    </r>
    <r>
      <rPr>
        <sz val="11"/>
        <color theme="1"/>
        <rFont val="Calibri"/>
        <family val="2"/>
        <scheme val="minor"/>
      </rPr>
      <t xml:space="preserve">+  2.1% </t>
    </r>
    <r>
      <rPr>
        <strike/>
        <sz val="11"/>
        <color theme="1"/>
        <rFont val="Calibri"/>
        <family val="2"/>
        <scheme val="minor"/>
      </rPr>
      <t xml:space="preserve">
-</t>
    </r>
    <r>
      <rPr>
        <sz val="11"/>
        <color theme="1"/>
        <rFont val="Calibri"/>
        <family val="2"/>
        <scheme val="minor"/>
      </rPr>
      <t xml:space="preserve"> 0.75% </t>
    </r>
    <r>
      <rPr>
        <strike/>
        <sz val="11"/>
        <color theme="1"/>
        <rFont val="Calibri"/>
        <family val="2"/>
        <scheme val="minor"/>
      </rPr>
      <t xml:space="preserve">                         </t>
    </r>
  </si>
  <si>
    <t>FP Canada-Institute Survey</t>
  </si>
  <si>
    <t>Market based expected return (MBER) as at December 31, 2025</t>
  </si>
  <si>
    <t xml:space="preserve">Market based expected returns (MBER) </t>
  </si>
  <si>
    <t>Canada Total Market Bond Index Yield (a 40% weighting has been used)</t>
  </si>
  <si>
    <r>
      <rPr>
        <sz val="10"/>
        <color theme="1"/>
        <rFont val="Calibri"/>
        <family val="2"/>
        <scheme val="minor"/>
      </rPr>
      <t xml:space="preserve"> [(1 + 1.41%)</t>
    </r>
    <r>
      <rPr>
        <strike/>
        <sz val="10"/>
        <color theme="1"/>
        <rFont val="Calibri"/>
        <family val="2"/>
        <scheme val="minor"/>
      </rPr>
      <t xml:space="preserve">                 
</t>
    </r>
    <r>
      <rPr>
        <sz val="10"/>
        <color theme="1"/>
        <rFont val="Calibri"/>
        <family val="2"/>
        <scheme val="minor"/>
      </rPr>
      <t xml:space="preserve"> x (1 + 2.10%)  </t>
    </r>
    <r>
      <rPr>
        <strike/>
        <sz val="10"/>
        <color theme="1"/>
        <rFont val="Calibri"/>
        <family val="2"/>
        <scheme val="minor"/>
      </rPr>
      <t xml:space="preserve">                         
</t>
    </r>
    <r>
      <rPr>
        <sz val="10"/>
        <color theme="1"/>
        <rFont val="Calibri"/>
        <family val="2"/>
        <scheme val="minor"/>
      </rPr>
      <t xml:space="preserve"> minus 1]    </t>
    </r>
    <r>
      <rPr>
        <strike/>
        <sz val="10"/>
        <color theme="1"/>
        <rFont val="Calibri"/>
        <family val="2"/>
        <scheme val="minor"/>
      </rPr>
      <t xml:space="preserve">                                                     </t>
    </r>
  </si>
  <si>
    <t>Supporting Data for Calculating the 2026 Projection Assumption Guideline for Canadian Domestic Equities</t>
  </si>
  <si>
    <t xml:space="preserve">Location of Data </t>
  </si>
  <si>
    <t xml:space="preserve">Data </t>
  </si>
  <si>
    <t xml:space="preserve">   Average return for public and private equities for 2026 and after
+ 2.0% CPP assumption for future inflation
</t>
  </si>
  <si>
    <r>
      <rPr>
        <sz val="11"/>
        <color theme="1"/>
        <rFont val="Calibri"/>
        <family val="2"/>
        <scheme val="minor"/>
      </rPr>
      <t>+ (4.2% + 5.1%) / 2</t>
    </r>
    <r>
      <rPr>
        <strike/>
        <sz val="11"/>
        <color theme="1"/>
        <rFont val="Calibri"/>
        <family val="2"/>
        <scheme val="minor"/>
      </rPr>
      <t xml:space="preserve">
</t>
    </r>
    <r>
      <rPr>
        <sz val="11"/>
        <color theme="1"/>
        <rFont val="Calibri"/>
        <family val="2"/>
        <scheme val="minor"/>
      </rPr>
      <t xml:space="preserve">+ 2.0%  </t>
    </r>
    <r>
      <rPr>
        <strike/>
        <sz val="11"/>
        <color theme="1"/>
        <rFont val="Calibri"/>
        <family val="2"/>
        <scheme val="minor"/>
      </rPr>
      <t xml:space="preserve">    </t>
    </r>
  </si>
  <si>
    <t>Assumption for equities for 2028 to 2074
+  2.1% QPP assumption for future inflation</t>
  </si>
  <si>
    <r>
      <rPr>
        <sz val="11"/>
        <color theme="1"/>
        <rFont val="Calibri"/>
        <family val="2"/>
        <scheme val="minor"/>
      </rPr>
      <t>+  3.8%</t>
    </r>
    <r>
      <rPr>
        <strike/>
        <sz val="11"/>
        <color theme="1"/>
        <rFont val="Calibri"/>
        <family val="2"/>
        <scheme val="minor"/>
      </rPr>
      <t xml:space="preserve">
</t>
    </r>
    <r>
      <rPr>
        <sz val="11"/>
        <color theme="1"/>
        <rFont val="Calibri"/>
        <family val="2"/>
        <scheme val="minor"/>
      </rPr>
      <t>+  2.1%</t>
    </r>
    <r>
      <rPr>
        <strike/>
        <sz val="11"/>
        <color theme="1"/>
        <rFont val="Calibri"/>
        <family val="2"/>
        <scheme val="minor"/>
      </rPr>
      <t xml:space="preserve">
</t>
    </r>
  </si>
  <si>
    <t>50-Year Historical Average
Return for the S&amp;P/TSX
Composite Index</t>
  </si>
  <si>
    <t>50 years Historical Rates</t>
  </si>
  <si>
    <t xml:space="preserve">   (1 + 50-year nominal return historical average for the S&amp;P/TSX Composite Index)
÷ (1 + historical rate of inflation)
x (1 + guideline for future inflation)
- 1</t>
  </si>
  <si>
    <r>
      <rPr>
        <sz val="10"/>
        <color theme="1"/>
        <rFont val="Calibri"/>
        <family val="2"/>
        <scheme val="minor"/>
      </rPr>
      <t xml:space="preserve"> + [(1 + 10.5326%)     </t>
    </r>
    <r>
      <rPr>
        <strike/>
        <sz val="10"/>
        <color theme="1"/>
        <rFont val="Calibri"/>
        <family val="2"/>
        <scheme val="minor"/>
      </rPr>
      <t xml:space="preserve">            
</t>
    </r>
    <r>
      <rPr>
        <sz val="10"/>
        <color theme="1"/>
        <rFont val="Calibri"/>
        <family val="2"/>
        <scheme val="minor"/>
      </rPr>
      <t xml:space="preserve"> ÷ (1 + 3.4545%)    </t>
    </r>
    <r>
      <rPr>
        <strike/>
        <sz val="10"/>
        <color theme="1"/>
        <rFont val="Calibri"/>
        <family val="2"/>
        <scheme val="minor"/>
      </rPr>
      <t xml:space="preserve">                
</t>
    </r>
    <r>
      <rPr>
        <sz val="10"/>
        <color theme="1"/>
        <rFont val="Calibri"/>
        <family val="2"/>
        <scheme val="minor"/>
      </rPr>
      <t xml:space="preserve"> x (1 + 2.10%)         </t>
    </r>
    <r>
      <rPr>
        <strike/>
        <sz val="10"/>
        <color theme="1"/>
        <rFont val="Calibri"/>
        <family val="2"/>
        <scheme val="minor"/>
      </rPr>
      <t xml:space="preserve">      
</t>
    </r>
    <r>
      <rPr>
        <sz val="10"/>
        <color theme="1"/>
        <rFont val="Calibri"/>
        <family val="2"/>
        <scheme val="minor"/>
      </rPr>
      <t xml:space="preserve"> minus 1]  </t>
    </r>
    <r>
      <rPr>
        <strike/>
        <sz val="10"/>
        <color theme="1"/>
        <rFont val="Calibri"/>
        <family val="2"/>
        <scheme val="minor"/>
      </rPr>
      <t xml:space="preserve">                                     </t>
    </r>
  </si>
  <si>
    <t>Market based expected returns (MBER)</t>
  </si>
  <si>
    <t>Canada Total Market Stock Index Shiller Earnings to Price                                                                                                             Average (Index 120-month Earnings per share in CAD adjusted for CAD inflation)</t>
  </si>
  <si>
    <r>
      <rPr>
        <sz val="10"/>
        <color theme="1"/>
        <rFont val="Calibri"/>
        <family val="2"/>
        <scheme val="minor"/>
      </rPr>
      <t xml:space="preserve"> + [(1 + 4.13%)              
 x (1 + 2.10%)              
 minus 1]          </t>
    </r>
    <r>
      <rPr>
        <strike/>
        <sz val="10"/>
        <color theme="1"/>
        <rFont val="Calibri"/>
        <family val="2"/>
        <scheme val="minor"/>
      </rPr>
      <t xml:space="preserve">     
                                     </t>
    </r>
  </si>
  <si>
    <t>The average is reduced by a margin of 0.50% to compensate for the variability of the long-term returns.
This adjustment aligns with the outcome of a Monte Carlo analysis that approximates the probability of future Canadian equity returns by running 300,000 trial runs.</t>
  </si>
  <si>
    <t xml:space="preserve">Supporting Data for Calculating the 2026 Projection Assumption Guideline for U.S. Equities </t>
  </si>
  <si>
    <t>Same assumption as Canadian equity</t>
  </si>
  <si>
    <r>
      <rPr>
        <sz val="11"/>
        <color theme="1"/>
        <rFont val="Calibri"/>
        <family val="2"/>
        <scheme val="minor"/>
      </rPr>
      <t>+  (4.2% + 5.1%) / 2</t>
    </r>
    <r>
      <rPr>
        <strike/>
        <sz val="11"/>
        <color theme="1"/>
        <rFont val="Calibri"/>
        <family val="2"/>
        <scheme val="minor"/>
      </rPr>
      <t xml:space="preserve">
</t>
    </r>
    <r>
      <rPr>
        <sz val="11"/>
        <color theme="1"/>
        <rFont val="Calibri"/>
        <family val="2"/>
        <scheme val="minor"/>
      </rPr>
      <t xml:space="preserve">+ 2.00%    </t>
    </r>
    <r>
      <rPr>
        <strike/>
        <sz val="11"/>
        <color theme="1"/>
        <rFont val="Calibri"/>
        <family val="2"/>
        <scheme val="minor"/>
      </rPr>
      <t xml:space="preserve">  </t>
    </r>
  </si>
  <si>
    <t xml:space="preserve">Reduced average of survey for the S&amp;P 500 index </t>
  </si>
  <si>
    <t>50-Year Historical Average
Return for the S&amp;P500 Composite Indices</t>
  </si>
  <si>
    <t xml:space="preserve">   (1 + 50-year nominal return historical average of the S&amp;P500 Composite Index)* 
÷ (1 + historical rate of inflation)
x (1 + guideline for future inflation)
- 1
</t>
  </si>
  <si>
    <r>
      <rPr>
        <sz val="10"/>
        <color theme="1"/>
        <rFont val="Calibri"/>
        <family val="2"/>
        <scheme val="minor"/>
      </rPr>
      <t xml:space="preserve"> + [(1 + 12.6929%)                      
 ÷ (1 + 3.4545%)                           
x (1 + 2.10%)                     
minus 1]            </t>
    </r>
    <r>
      <rPr>
        <strike/>
        <sz val="10"/>
        <color theme="1"/>
        <rFont val="Calibri"/>
        <family val="2"/>
        <scheme val="minor"/>
      </rPr>
      <t xml:space="preserve">                          </t>
    </r>
  </si>
  <si>
    <t>Market based expected return (MBER)</t>
  </si>
  <si>
    <t xml:space="preserve">US Total Market Stock Index Shiller Earnings to Price  (Index 120-month Earnings per share in USD adjusted for US inflation)                                                                        </t>
  </si>
  <si>
    <r>
      <rPr>
        <sz val="10"/>
        <color theme="1"/>
        <rFont val="Calibri"/>
        <family val="2"/>
        <scheme val="minor"/>
      </rPr>
      <t xml:space="preserve"> [(1 + 2.85%)                   
 x (1 + 2.10%)                           
 minus 1]         </t>
    </r>
    <r>
      <rPr>
        <strike/>
        <sz val="10"/>
        <color theme="1"/>
        <rFont val="Calibri"/>
        <family val="2"/>
        <scheme val="minor"/>
      </rPr>
      <t xml:space="preserve">                                                </t>
    </r>
  </si>
  <si>
    <t>The average is reduced by a margin of 0.50% to compensate for the variability of the long-term returns. 
This adjustment aligns with the outcome of a Monte Carlo analysis that approximates the probability of future equity returns by running 300,000 trial runs.</t>
  </si>
  <si>
    <t xml:space="preserve">Supporting Data for Calculating the 2026 Projection Assumption Guideline for International developed-market Equities </t>
  </si>
  <si>
    <t xml:space="preserve">Reduced average of survey for the MSCI EAFE Index </t>
  </si>
  <si>
    <t xml:space="preserve">
</t>
  </si>
  <si>
    <t>50-Year Historical Average
Return for the MSCI EAFE Composite Indices</t>
  </si>
  <si>
    <t xml:space="preserve">   (1 + 50-year nominal return historical of the MSCI EAFE Index)* 
÷ (1 + historical rate of inflation)
x (1 + guideline for future inflation)
- 1
</t>
  </si>
  <si>
    <r>
      <rPr>
        <sz val="10"/>
        <color theme="1"/>
        <rFont val="Calibri"/>
        <family val="2"/>
        <scheme val="minor"/>
      </rPr>
      <t xml:space="preserve"> [(1 + 10.0576%)                      
 ÷ (1 + 3.4545%)                           
x (1 + 2.10%)                     
minus 1]        </t>
    </r>
    <r>
      <rPr>
        <strike/>
        <sz val="10"/>
        <color theme="1"/>
        <rFont val="Calibri"/>
        <family val="2"/>
        <scheme val="minor"/>
      </rPr>
      <t xml:space="preserve">                              </t>
    </r>
  </si>
  <si>
    <t xml:space="preserve">                                                                      
World Developed ex-North America Large and Mid Cap Stock Index Shiller Earnings to Price Average (Index 120-month Earnings per share in USD adjusted for US inflation)                                                                        </t>
  </si>
  <si>
    <r>
      <rPr>
        <sz val="10"/>
        <color theme="1"/>
        <rFont val="Calibri"/>
        <family val="2"/>
        <scheme val="minor"/>
      </rPr>
      <t xml:space="preserve">+ [(1 + (5.32%)                      
 x (1 + 2.10%)                           
 minus 1]  </t>
    </r>
    <r>
      <rPr>
        <strike/>
        <sz val="10"/>
        <color theme="1"/>
        <rFont val="Calibri"/>
        <family val="2"/>
        <scheme val="minor"/>
      </rPr>
      <t xml:space="preserve">                   
                                     </t>
    </r>
  </si>
  <si>
    <t xml:space="preserve">*Note: The 50-year historical average return for the MSCI EAFE and S&amp;P 500 Composite Indices is being used to maintain the consistency with the other guidelines, where the 50-year historical return is used. This combination of indices uses the historical return on the MSCI EAFE Index since its first full calendar year of inception in 1970 to the present. </t>
  </si>
  <si>
    <t xml:space="preserve">Supporting Data for Calculating the 2026 Projection Assumption Guideline for Emerging Market Equities </t>
  </si>
  <si>
    <t xml:space="preserve">Same assumption as Canadian equity                                                                                                                                                               </t>
  </si>
  <si>
    <t xml:space="preserve">50-Year Historical Average
Return for the Emerging Markets Index </t>
  </si>
  <si>
    <t xml:space="preserve">   (1 + 50 year nominal return historical average of the MSCI Emerging Markets Index ($ CA))
÷ (1 + historical rate of inflation)
x (1 + guideline for future inflation)
- 1
</t>
  </si>
  <si>
    <r>
      <rPr>
        <sz val="10"/>
        <color theme="1"/>
        <rFont val="Calibri"/>
        <family val="2"/>
        <scheme val="minor"/>
      </rPr>
      <t xml:space="preserve">                                                       + [(1 + 10.8973%)                     
÷ (1 + 3.4545%)                         
x (1 + 2.10%)                                                          
 minus 1]                        </t>
    </r>
    <r>
      <rPr>
        <strike/>
        <sz val="10"/>
        <color theme="1"/>
        <rFont val="Calibri"/>
        <family val="2"/>
        <scheme val="minor"/>
      </rPr>
      <t xml:space="preserve">                 </t>
    </r>
  </si>
  <si>
    <t>Emerging Markets Large and Mid Cap Market Stock Index Shiller Earnings to Price                                                                                        Average of daily closing index prices during the most recent month</t>
  </si>
  <si>
    <r>
      <rPr>
        <sz val="10"/>
        <color theme="1"/>
        <rFont val="Calibri"/>
        <family val="2"/>
        <scheme val="minor"/>
      </rPr>
      <t xml:space="preserve">                                                              + [(1 + 7.12%)                     
 x (1 + 2.10%)                         
 minus 1]             </t>
    </r>
    <r>
      <rPr>
        <strike/>
        <sz val="10"/>
        <color theme="1"/>
        <rFont val="Calibri"/>
        <family val="2"/>
        <scheme val="minor"/>
      </rPr>
      <t xml:space="preserve">                                             
                                          </t>
    </r>
  </si>
  <si>
    <t>Historical Rates</t>
  </si>
  <si>
    <t>Historical Projection Assumption Guidelines</t>
  </si>
  <si>
    <t>Short-term</t>
  </si>
  <si>
    <t>Fixed income</t>
  </si>
  <si>
    <t>Canadian equities</t>
  </si>
  <si>
    <t>Projection Assumption Guidelines for the years previous to 2025 did not present a separate assumption for US equities</t>
  </si>
  <si>
    <t>Foreign developed-market equities</t>
  </si>
  <si>
    <r>
      <t xml:space="preserve">Foreign developed and emerging equities were not presented in the                                                                 </t>
    </r>
    <r>
      <rPr>
        <i/>
        <sz val="11"/>
        <rFont val="Calibri"/>
        <family val="2"/>
        <scheme val="minor"/>
      </rPr>
      <t>Projection Assumption Guidelines</t>
    </r>
    <r>
      <rPr>
        <sz val="11"/>
        <rFont val="Calibri"/>
        <family val="2"/>
        <scheme val="minor"/>
      </rPr>
      <t xml:space="preserve"> for the years previous to 2016.</t>
    </r>
  </si>
  <si>
    <t>Emerging  market equities</t>
  </si>
  <si>
    <t>Growth of the YMPE or MPE</t>
  </si>
  <si>
    <t>Growth in YMPE was not presented for years prior to 2015.</t>
  </si>
  <si>
    <t>Historical Rates and Standard Deviations for Sources Used in the Projection Assumption Guidelines</t>
  </si>
  <si>
    <r>
      <t>The guidelines for equity assets and inflation are partially based on 50-year historical returns. Summarized at the bottom of the data are the historic 50-year nominal and real rates of return. The historical real rate of return is increased by the projected inflation assumption to arrive at the forward looking historical rate of return used in the calculation of each guideline</t>
    </r>
    <r>
      <rPr>
        <i/>
        <sz val="12"/>
        <rFont val="Calibri"/>
        <family val="2"/>
        <scheme val="minor"/>
      </rPr>
      <t>.</t>
    </r>
  </si>
  <si>
    <t>T-Bills</t>
  </si>
  <si>
    <t>Bonds</t>
  </si>
  <si>
    <t>Canadian Equity</t>
  </si>
  <si>
    <t>U.S. Equity</t>
  </si>
  <si>
    <t>Foreign Equities (Developed)</t>
  </si>
  <si>
    <t>Foreign Equities          (Emerging)**</t>
  </si>
  <si>
    <t>FTSE 91-Day T-Bill Index</t>
  </si>
  <si>
    <t>FTSE Universe Bond Index</t>
  </si>
  <si>
    <t>S&amp;P/TSX Composite Index</t>
  </si>
  <si>
    <t>S&amp;P 500 Composite Index ($ CA)</t>
  </si>
  <si>
    <t>MSCI EAFE Index  ($ CA)*</t>
  </si>
  <si>
    <t>MSCI Emerging Markets Index ($ CA)</t>
  </si>
  <si>
    <t>Bank of Canada</t>
  </si>
  <si>
    <t>Index</t>
  </si>
  <si>
    <t>Index + 1</t>
  </si>
  <si>
    <t>Nominal average since 1991</t>
  </si>
  <si>
    <t>50-Year Nominal Average:  1976 - 2025</t>
  </si>
  <si>
    <t>50-Year Real return Average:
1976 - 2025</t>
  </si>
  <si>
    <t>N/A</t>
  </si>
  <si>
    <t>50-Year Real Average
Increased by Future Inflation Assumption      1976 - 2025</t>
  </si>
  <si>
    <t>50-Year Standard Deviation: 1976 - 2025</t>
  </si>
  <si>
    <t>Note: Values in each column entitled "Index" are the annual rate of return earned by the index for that year. They are written in Decimal Form for ease of use in computing geometric returns which requires 1 to be added to the return.</t>
  </si>
  <si>
    <t>Rolling Average of Rates and Standard Deviations for Sources Used in the Projection Assumption Guidelines</t>
  </si>
  <si>
    <t>US Equity</t>
  </si>
  <si>
    <t>FSTE 91-Day T-Bill Index</t>
  </si>
  <si>
    <t>FSTE Universe Bond Index</t>
  </si>
  <si>
    <t>Geometric Return</t>
  </si>
  <si>
    <t>Standard Deviation</t>
  </si>
  <si>
    <t>1961-2010</t>
  </si>
  <si>
    <t>1962-2011</t>
  </si>
  <si>
    <t>1963-2012</t>
  </si>
  <si>
    <t>1964-2013</t>
  </si>
  <si>
    <t>1965-2014</t>
  </si>
  <si>
    <t>1966-2015</t>
  </si>
  <si>
    <t>1967-2016</t>
  </si>
  <si>
    <t>1968-2017</t>
  </si>
  <si>
    <t>1969-2018</t>
  </si>
  <si>
    <t>1970-2019</t>
  </si>
  <si>
    <t>1971-2020</t>
  </si>
  <si>
    <t>1972-2021</t>
  </si>
  <si>
    <t>1973-2022</t>
  </si>
  <si>
    <t>1974-2023</t>
  </si>
  <si>
    <t>1975-2024</t>
  </si>
  <si>
    <t>1976-2025</t>
  </si>
  <si>
    <t xml:space="preserve">   * The MSCI EAFE Index is net of the maximum amount of withholding tax on foreign income.</t>
  </si>
  <si>
    <t xml:space="preserve">   ** Given the limited history for the Emerging Markets index used in the calculation, the standard deviation calculation utilizes returns based largely on the history of global developed markets prior to 2007 with a premium added to annual returns.This may result in a calculated standard deviation which differs from actual volatility prior to the inception of the index.The variance is not anticipated to be material and should not have a significant effect on the aggregate portfolio standard deviation calculation over the total review period. </t>
  </si>
  <si>
    <t>FP Canada/Institute of Financial Planning Annual Survey of Investment Perspectives</t>
  </si>
  <si>
    <t>Shown below are the results of FP Canada/IPF annual survey. The reduced average is presented for each assumption, where the lowest and highest values were removed.</t>
  </si>
  <si>
    <t>CPI Inflation Rate (%)</t>
  </si>
  <si>
    <t>FTSE TMX Canada Short-term 91-day T-Bill Index</t>
  </si>
  <si>
    <t>FTSE TMX Canada Universe Bond Index (Fixed Income)</t>
  </si>
  <si>
    <t>S&amp;P/TSX Composite Index (Canadian equities)</t>
  </si>
  <si>
    <t>S&amp;P 500 Index (U.S. Equities)</t>
  </si>
  <si>
    <t>MSCI EAFE Index (International foreign-developed markets)</t>
  </si>
  <si>
    <t>MSCI Emerging Markets Index (Emerging markets)</t>
  </si>
  <si>
    <t>2020*</t>
  </si>
  <si>
    <t>2021 **</t>
  </si>
  <si>
    <r>
      <t>* In the fall of 2020, FP Canada and the Institute of Financial Planning</t>
    </r>
    <r>
      <rPr>
        <sz val="10"/>
        <color rgb="FFFF0000"/>
        <rFont val="Calibri"/>
        <family val="2"/>
        <scheme val="minor"/>
      </rPr>
      <t xml:space="preserve"> </t>
    </r>
    <r>
      <rPr>
        <sz val="10"/>
        <rFont val="Calibri"/>
        <family val="2"/>
        <scheme val="minor"/>
      </rPr>
      <t xml:space="preserve">sent surveys out to two groups. The survey went out to industry firms and its results were given an 80% weighting. </t>
    </r>
  </si>
  <si>
    <t xml:space="preserve">  The same survey also went out to CFP and F.Pl. professionals who hold the CFA designation and its results were given a 20% weighting.</t>
  </si>
  <si>
    <t xml:space="preserve">** In the fall of 2021, FP Canada and the Institute of Financial Planning sent surveys out to two groups. The survey went out to industry firms and its results were given an 75% weighting. </t>
  </si>
  <si>
    <t xml:space="preserve">  The same survey also went out to CFP and F.Pl. professionals who hold the CFA designation and its results were given a 25% weighting.</t>
  </si>
  <si>
    <t>Shown below are the historical MBER data points used since 2023. They are presented in real returns. In the calculation, they are adjusted using our inflation assumption</t>
  </si>
  <si>
    <t>Inflation assumption</t>
  </si>
  <si>
    <t>S&amp;P 500 Index (U.S. equities)</t>
  </si>
  <si>
    <t>MSCI EAFE Index (International developed-market equities)</t>
  </si>
  <si>
    <t>MSCI Emerging Markets Index (Emerging market equities)</t>
  </si>
  <si>
    <t xml:space="preserve">Data as at December 31st </t>
  </si>
  <si>
    <t>Canada Total Market Bond Index Yield</t>
  </si>
  <si>
    <t>Canada Total Market Stock Index Shiller Earnings to Price Average (Index 120-month Earnings per share in CAD adjusted for CAD inflation)</t>
  </si>
  <si>
    <t xml:space="preserve">US Total Market Stock Index Shiller Earnings to Price  (Index 120-month Earnings per share in USD adjusted for US inflation)             </t>
  </si>
  <si>
    <t xml:space="preserve">World Developed ex-North America Large and Mid Cap Stock Index Shiller Earnings to Price Average (Index 120-month Earnings per share in USD adjusted for US inflation)                                                                        </t>
  </si>
  <si>
    <t>The data shown for 2023 is the actual data used. In 2024, we adjusted with a small correction for the calculation.</t>
  </si>
  <si>
    <t>CPI Results from January 1997 to January 2024</t>
  </si>
  <si>
    <t>- provide numbers for Jan 1, 2023</t>
  </si>
  <si>
    <t>Tracking 2009 Projection Assumption Guidelines and Actual Rate of Return</t>
  </si>
  <si>
    <t>Tracking 2009 PAG and Actuals</t>
  </si>
  <si>
    <t>CDN EQUITY</t>
  </si>
  <si>
    <t>FIXED INCOME</t>
  </si>
  <si>
    <t>Balanced 60/40</t>
  </si>
  <si>
    <t>S&amp;P TSX Comp TR</t>
  </si>
  <si>
    <t>FTSE TMX Canada Universe Bond</t>
  </si>
  <si>
    <t>CPI</t>
  </si>
  <si>
    <t>S&amp;P/TSX actual</t>
  </si>
  <si>
    <t>PAG 2009 S&amp;P/TSX</t>
  </si>
  <si>
    <t>FTSE universe actual</t>
  </si>
  <si>
    <t>PAG 2009 FTSE universe</t>
  </si>
  <si>
    <t>Balanced Actual</t>
  </si>
  <si>
    <t>PAG 2009 Balanced</t>
  </si>
  <si>
    <t>*Note, this illustration does not include rebalancing.</t>
  </si>
  <si>
    <t>Note - Actual Return are Sourced from Croesus (NH can provide)</t>
  </si>
  <si>
    <t xml:space="preserve">S&amp;P TSX Composite TR </t>
  </si>
  <si>
    <t>Historical correlation 10 years (2016-2025)</t>
  </si>
  <si>
    <t>Standard deviation        10 years (2016-2025)</t>
  </si>
  <si>
    <t>Historical correlation 20 years (2006-2025)</t>
  </si>
  <si>
    <t>Standard deviation        20 years (2006-2025)</t>
  </si>
  <si>
    <t>Fixed-income</t>
  </si>
  <si>
    <t>US equities</t>
  </si>
  <si>
    <t>Foreign Emerging-market equities</t>
  </si>
  <si>
    <t>The correlation matrix demonstrates the relationship of return patterns between asset classes.</t>
  </si>
  <si>
    <t>A correlation of +1.0 means that return patterns move in tandem; a correlation of -1.0 means they move in opposite directions and a correlation coefficient of 0.0 indicates no linear relationship between the asset classes.</t>
  </si>
  <si>
    <t>Note, in preparing this correlation matrix the committee used annual data (versus monthly data).</t>
  </si>
  <si>
    <r>
      <rPr>
        <sz val="11"/>
        <color theme="1"/>
        <rFont val="Calibri"/>
        <family val="2"/>
        <scheme val="minor"/>
      </rPr>
      <t>+ (4.2% + 5.1%) / 2</t>
    </r>
    <r>
      <rPr>
        <strike/>
        <sz val="11"/>
        <color theme="1"/>
        <rFont val="Calibri"/>
        <family val="2"/>
        <scheme val="minor"/>
      </rPr>
      <t xml:space="preserve">
</t>
    </r>
    <r>
      <rPr>
        <sz val="11"/>
        <color theme="1"/>
        <rFont val="Calibri"/>
        <family val="2"/>
        <scheme val="minor"/>
      </rPr>
      <t xml:space="preserve">+ 2.0% + 1%  </t>
    </r>
    <r>
      <rPr>
        <strike/>
        <sz val="11"/>
        <color theme="1"/>
        <rFont val="Calibri"/>
        <family val="2"/>
        <scheme val="minor"/>
      </rPr>
      <t xml:space="preserve">                                           </t>
    </r>
  </si>
  <si>
    <t xml:space="preserve">Same assumption as Canadian equity                                                                                                                                                         </t>
  </si>
  <si>
    <t>(6.30% projected for Canadian equities less 3.20% projected for Fixed income)</t>
  </si>
  <si>
    <t>(6.40% projected for US equities less 3.20% projected for Fixed income)</t>
  </si>
  <si>
    <t>(6.60% projected for Foreign developed-market equities less 3.20% projected for Fixed income)</t>
  </si>
  <si>
    <t>(7.50% projected for Emerging-market equities less 3.20% projected for Fixed income)</t>
  </si>
  <si>
    <t>Actuarial Report (32nd)
on the 
Canada Pension Plan
as at 31 December 2024</t>
  </si>
  <si>
    <t>Actuarial Report (32nd) on the Canada Pension Plan</t>
  </si>
  <si>
    <r>
      <rPr>
        <sz val="11"/>
        <color rgb="FF000000"/>
        <rFont val="Calibri"/>
        <scheme val="minor"/>
      </rPr>
      <t xml:space="preserve"> Assumption for marketable bonds of 1.4% from 2029 and after</t>
    </r>
    <r>
      <rPr>
        <b/>
        <i/>
        <sz val="11"/>
        <color rgb="FF000000"/>
        <rFont val="Calibri"/>
        <scheme val="minor"/>
      </rPr>
      <t xml:space="preserve"> 
</t>
    </r>
    <r>
      <rPr>
        <sz val="11"/>
        <color rgb="FF000000"/>
        <rFont val="Calibri"/>
        <scheme val="minor"/>
      </rPr>
      <t xml:space="preserve">+ 2.00% CPP assumption for future inflation
- 0.75% to align the CPP long-term projections with a more typical holding period for individuals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</si>
</sst>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0.00_)\ &quot;$&quot;_ ;_ * \(#,##0.00\)\ &quot;$&quot;_ ;_ * &quot;-&quot;??_)\ &quot;$&quot;_ ;_ @_ "/>
    <numFmt numFmtId="165" formatCode="0.000%"/>
    <numFmt numFmtId="166" formatCode="0.000"/>
    <numFmt numFmtId="167" formatCode="0.0000%"/>
    <numFmt numFmtId="168" formatCode="0.0%"/>
    <numFmt numFmtId="169" formatCode="0.0000"/>
    <numFmt numFmtId="170" formatCode="0.0"/>
    <numFmt numFmtId="171" formatCode="0.00000000"/>
  </numFmts>
  <fonts count="9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sz val="10"/>
      <name val="Arial"/>
      <family val="2"/>
    </font>
    <font>
      <i/>
      <sz val="10"/>
      <name val="Arial"/>
      <family val="2"/>
    </font>
    <font>
      <sz val="11.5"/>
      <name val="Times New Roman"/>
      <family val="1"/>
    </font>
    <font>
      <sz val="11.5"/>
      <name val="Arial"/>
      <family val="2"/>
    </font>
    <font>
      <sz val="18"/>
      <name val="Arial"/>
      <family val="2"/>
    </font>
    <font>
      <sz val="14"/>
      <name val="Arial"/>
      <family val="2"/>
    </font>
    <font>
      <sz val="16"/>
      <name val="Arial"/>
      <family val="2"/>
    </font>
    <font>
      <b/>
      <sz val="11"/>
      <color rgb="FF333333"/>
      <name val="Calibri"/>
      <family val="2"/>
      <scheme val="minor"/>
    </font>
    <font>
      <i/>
      <sz val="10"/>
      <color rgb="FFFF0000"/>
      <name val="Arial"/>
      <family val="2"/>
    </font>
    <font>
      <b/>
      <sz val="11"/>
      <color theme="0"/>
      <name val="Calibri"/>
      <family val="2"/>
      <scheme val="minor"/>
    </font>
    <font>
      <b/>
      <sz val="25"/>
      <name val="Calibri"/>
      <family val="2"/>
      <scheme val="minor"/>
    </font>
    <font>
      <sz val="10"/>
      <name val="Calibri"/>
      <family val="2"/>
      <scheme val="minor"/>
    </font>
    <font>
      <sz val="14"/>
      <name val="Calibri"/>
      <family val="2"/>
      <scheme val="minor"/>
    </font>
    <font>
      <sz val="16"/>
      <name val="Calibri"/>
      <family val="2"/>
      <scheme val="minor"/>
    </font>
    <font>
      <vertAlign val="superscript"/>
      <sz val="16"/>
      <name val="Calibri"/>
      <family val="2"/>
      <scheme val="minor"/>
    </font>
    <font>
      <sz val="19"/>
      <name val="Calibri"/>
      <family val="2"/>
      <scheme val="minor"/>
    </font>
    <font>
      <i/>
      <sz val="10"/>
      <name val="Calibri"/>
      <family val="2"/>
      <scheme val="minor"/>
    </font>
    <font>
      <i/>
      <sz val="11.5"/>
      <name val="Calibri"/>
      <family val="2"/>
      <scheme val="minor"/>
    </font>
    <font>
      <b/>
      <sz val="14"/>
      <name val="Calibri"/>
      <family val="2"/>
      <scheme val="minor"/>
    </font>
    <font>
      <b/>
      <sz val="14"/>
      <color rgb="FF415563"/>
      <name val="Calibri"/>
      <family val="2"/>
      <scheme val="minor"/>
    </font>
    <font>
      <sz val="12"/>
      <name val="Calibri"/>
      <family val="2"/>
      <scheme val="minor"/>
    </font>
    <font>
      <i/>
      <sz val="12"/>
      <name val="Calibri"/>
      <family val="2"/>
      <scheme val="minor"/>
    </font>
    <font>
      <b/>
      <sz val="12"/>
      <color rgb="FFFF0000"/>
      <name val="Calibri"/>
      <family val="2"/>
      <scheme val="minor"/>
    </font>
    <font>
      <b/>
      <sz val="12"/>
      <name val="Calibri"/>
      <family val="2"/>
      <scheme val="minor"/>
    </font>
    <font>
      <sz val="11"/>
      <name val="Calibri"/>
      <family val="2"/>
      <scheme val="minor"/>
    </font>
    <font>
      <b/>
      <sz val="10"/>
      <name val="Calibri"/>
      <family val="2"/>
      <scheme val="minor"/>
    </font>
    <font>
      <b/>
      <sz val="11"/>
      <name val="Calibri"/>
      <family val="2"/>
      <scheme val="minor"/>
    </font>
    <font>
      <sz val="10"/>
      <color rgb="FFFF0000"/>
      <name val="Calibri"/>
      <family val="2"/>
      <scheme val="minor"/>
    </font>
    <font>
      <sz val="11.5"/>
      <name val="Calibri"/>
      <family val="2"/>
      <scheme val="minor"/>
    </font>
    <font>
      <sz val="18"/>
      <name val="Calibri"/>
      <family val="2"/>
      <scheme val="minor"/>
    </font>
    <font>
      <b/>
      <sz val="12"/>
      <color theme="0"/>
      <name val="Calibri"/>
      <family val="2"/>
      <scheme val="minor"/>
    </font>
    <font>
      <b/>
      <sz val="13"/>
      <color rgb="FFFF0000"/>
      <name val="Calibri"/>
      <family val="2"/>
      <scheme val="minor"/>
    </font>
    <font>
      <strike/>
      <sz val="11"/>
      <name val="Calibri"/>
      <family val="2"/>
      <scheme val="minor"/>
    </font>
    <font>
      <i/>
      <sz val="11"/>
      <name val="Calibri"/>
      <family val="2"/>
      <scheme val="minor"/>
    </font>
    <font>
      <b/>
      <i/>
      <sz val="10"/>
      <color rgb="FFFF0000"/>
      <name val="Calibri"/>
      <family val="2"/>
      <scheme val="minor"/>
    </font>
    <font>
      <b/>
      <sz val="10"/>
      <color theme="0"/>
      <name val="Calibri"/>
      <family val="2"/>
      <scheme val="minor"/>
    </font>
    <font>
      <u/>
      <sz val="12"/>
      <color rgb="FF002060"/>
      <name val="Calibri"/>
      <family val="2"/>
      <scheme val="minor"/>
    </font>
    <font>
      <sz val="12"/>
      <color rgb="FF002060"/>
      <name val="Calibri"/>
      <family val="2"/>
      <scheme val="minor"/>
    </font>
    <font>
      <sz val="10"/>
      <color rgb="FF002060"/>
      <name val="Calibri"/>
      <family val="2"/>
      <scheme val="minor"/>
    </font>
    <font>
      <u/>
      <sz val="11"/>
      <color rgb="FF002060"/>
      <name val="Calibri"/>
      <family val="2"/>
      <scheme val="minor"/>
    </font>
    <font>
      <strike/>
      <sz val="16"/>
      <name val="Calibri"/>
      <family val="2"/>
      <scheme val="minor"/>
    </font>
    <font>
      <strike/>
      <sz val="10"/>
      <name val="Calibri"/>
      <family val="2"/>
      <scheme val="minor"/>
    </font>
    <font>
      <b/>
      <strike/>
      <sz val="11"/>
      <name val="Calibri"/>
      <family val="2"/>
      <scheme val="minor"/>
    </font>
    <font>
      <sz val="16"/>
      <name val="Aptos Narrow"/>
      <family val="2"/>
    </font>
    <font>
      <sz val="10"/>
      <color theme="1"/>
      <name val="Calibri"/>
      <family val="2"/>
      <scheme val="minor"/>
    </font>
    <font>
      <sz val="16"/>
      <color rgb="FF00B0F0"/>
      <name val="Calibri"/>
      <family val="2"/>
      <scheme val="minor"/>
    </font>
    <font>
      <vertAlign val="superscript"/>
      <sz val="11"/>
      <name val="Arial"/>
      <family val="2"/>
    </font>
    <font>
      <u/>
      <sz val="11"/>
      <color theme="10"/>
      <name val="Calibri"/>
      <family val="2"/>
      <scheme val="minor"/>
    </font>
    <font>
      <u/>
      <sz val="11"/>
      <color theme="1"/>
      <name val="Calibri"/>
      <family val="2"/>
      <scheme val="minor"/>
    </font>
    <font>
      <sz val="10"/>
      <name val="Calibri"/>
      <family val="2"/>
    </font>
    <font>
      <b/>
      <i/>
      <u/>
      <sz val="11"/>
      <color theme="1"/>
      <name val="Calibri"/>
      <family val="2"/>
      <scheme val="minor"/>
    </font>
    <font>
      <b/>
      <sz val="14"/>
      <color theme="1"/>
      <name val="Calibri"/>
      <family val="2"/>
      <scheme val="minor"/>
    </font>
    <font>
      <sz val="12"/>
      <name val="Arial"/>
      <family val="2"/>
    </font>
    <font>
      <strike/>
      <sz val="12"/>
      <name val="Arial"/>
      <family val="2"/>
    </font>
    <font>
      <strike/>
      <sz val="10"/>
      <name val="Arial"/>
      <family val="2"/>
    </font>
    <font>
      <i/>
      <sz val="10"/>
      <color theme="1"/>
      <name val="Calibri"/>
      <family val="2"/>
      <scheme val="minor"/>
    </font>
    <font>
      <u/>
      <sz val="11"/>
      <color indexed="12"/>
      <name val="Calibri"/>
      <family val="2"/>
      <scheme val="minor"/>
    </font>
    <font>
      <sz val="18"/>
      <color theme="1"/>
      <name val="Calibri"/>
      <family val="2"/>
      <scheme val="minor"/>
    </font>
    <font>
      <b/>
      <sz val="11"/>
      <color theme="1"/>
      <name val="Calibri"/>
      <family val="2"/>
      <scheme val="minor"/>
    </font>
    <font>
      <sz val="12"/>
      <color theme="1"/>
      <name val="Calibri"/>
      <family val="2"/>
      <scheme val="minor"/>
    </font>
    <font>
      <b/>
      <i/>
      <sz val="14"/>
      <color theme="1"/>
      <name val="Calibri"/>
      <family val="2"/>
      <scheme val="minor"/>
    </font>
    <font>
      <b/>
      <sz val="26"/>
      <color theme="1"/>
      <name val="Arial"/>
      <family val="2"/>
    </font>
    <font>
      <i/>
      <sz val="10"/>
      <color theme="1"/>
      <name val="Arial"/>
      <family val="2"/>
    </font>
    <font>
      <b/>
      <sz val="26"/>
      <color theme="1"/>
      <name val="Calibri"/>
      <family val="2"/>
      <scheme val="minor"/>
    </font>
    <font>
      <strike/>
      <sz val="11"/>
      <color theme="1"/>
      <name val="Calibri"/>
      <family val="2"/>
      <scheme val="minor"/>
    </font>
    <font>
      <b/>
      <sz val="25"/>
      <color theme="1"/>
      <name val="Calibri"/>
      <family val="2"/>
      <scheme val="minor"/>
    </font>
    <font>
      <b/>
      <i/>
      <sz val="25"/>
      <color theme="1"/>
      <name val="Calibri"/>
      <family val="2"/>
      <scheme val="minor"/>
    </font>
    <font>
      <b/>
      <i/>
      <sz val="10"/>
      <color rgb="FFFF0000"/>
      <name val="Arial"/>
      <family val="2"/>
    </font>
    <font>
      <b/>
      <i/>
      <sz val="11"/>
      <color rgb="FFFF0000"/>
      <name val="Calibri"/>
      <family val="2"/>
      <scheme val="minor"/>
    </font>
    <font>
      <i/>
      <sz val="10"/>
      <color rgb="FFFF0000"/>
      <name val="Calibri"/>
      <family val="2"/>
      <scheme val="minor"/>
    </font>
    <font>
      <sz val="11"/>
      <color rgb="FFFF0000"/>
      <name val="Calibri"/>
      <family val="2"/>
      <scheme val="minor"/>
    </font>
    <font>
      <i/>
      <sz val="9"/>
      <name val="Calibri"/>
      <family val="2"/>
      <scheme val="minor"/>
    </font>
    <font>
      <sz val="11"/>
      <color theme="0" tint="-0.249977111117893"/>
      <name val="Calibri"/>
      <family val="2"/>
      <scheme val="minor"/>
    </font>
    <font>
      <strike/>
      <sz val="10"/>
      <color theme="1"/>
      <name val="Calibri"/>
      <family val="2"/>
      <scheme val="minor"/>
    </font>
    <font>
      <i/>
      <sz val="12"/>
      <color rgb="FFFF0000"/>
      <name val="Calibri"/>
      <family val="2"/>
      <scheme val="minor"/>
    </font>
    <font>
      <i/>
      <sz val="12"/>
      <color theme="1"/>
      <name val="Calibri"/>
      <family val="2"/>
      <scheme val="minor"/>
    </font>
    <font>
      <b/>
      <i/>
      <sz val="26"/>
      <color theme="1"/>
      <name val="Arial"/>
      <family val="2"/>
    </font>
    <font>
      <b/>
      <i/>
      <sz val="26"/>
      <color theme="1"/>
      <name val="Calibri"/>
      <family val="2"/>
      <scheme val="minor"/>
    </font>
    <font>
      <b/>
      <sz val="12"/>
      <color theme="4" tint="-0.249977111117893"/>
      <name val="Calibri"/>
      <family val="2"/>
      <scheme val="minor"/>
    </font>
    <font>
      <sz val="12"/>
      <color theme="4" tint="-0.249977111117893"/>
      <name val="Calibri"/>
      <family val="2"/>
      <scheme val="minor"/>
    </font>
    <font>
      <b/>
      <i/>
      <sz val="12"/>
      <color theme="4" tint="-0.249977111117893"/>
      <name val="Calibri"/>
      <family val="2"/>
      <scheme val="minor"/>
    </font>
    <font>
      <u/>
      <sz val="12"/>
      <color theme="3" tint="-0.249977111117893"/>
      <name val="Calibri"/>
      <family val="2"/>
      <scheme val="minor"/>
    </font>
    <font>
      <sz val="12"/>
      <color theme="3" tint="-0.249977111117893"/>
      <name val="Calibri"/>
      <family val="2"/>
      <scheme val="minor"/>
    </font>
    <font>
      <sz val="11"/>
      <color rgb="FF000000"/>
      <name val="Calibri"/>
      <scheme val="minor"/>
    </font>
    <font>
      <b/>
      <i/>
      <sz val="11"/>
      <color rgb="FF000000"/>
      <name val="Calibri"/>
      <scheme val="minor"/>
    </font>
    <font>
      <sz val="11"/>
      <color rgb="FF000000"/>
      <name val="Calibri"/>
      <family val="2"/>
      <scheme val="minor"/>
    </font>
  </fonts>
  <fills count="15">
    <fill>
      <patternFill patternType="none"/>
    </fill>
    <fill>
      <patternFill patternType="gray125"/>
    </fill>
    <fill>
      <patternFill patternType="solid">
        <fgColor rgb="FF53565A"/>
        <bgColor indexed="64"/>
      </patternFill>
    </fill>
    <fill>
      <patternFill patternType="solid">
        <fgColor theme="0"/>
        <bgColor indexed="64"/>
      </patternFill>
    </fill>
    <fill>
      <patternFill patternType="solid">
        <fgColor rgb="FF7F8389"/>
        <bgColor indexed="64"/>
      </patternFill>
    </fill>
    <fill>
      <patternFill patternType="solid">
        <fgColor theme="0" tint="-0.14999847407452621"/>
        <bgColor indexed="64"/>
      </patternFill>
    </fill>
    <fill>
      <patternFill patternType="solid">
        <fgColor rgb="FFEAEAE8"/>
        <bgColor rgb="FFEAEAE8"/>
      </patternFill>
    </fill>
    <fill>
      <patternFill patternType="solid">
        <fgColor theme="1"/>
        <bgColor indexed="64"/>
      </patternFill>
    </fill>
    <fill>
      <patternFill patternType="solid">
        <fgColor theme="1" tint="0.14999847407452621"/>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rgb="FF92D050"/>
        <bgColor indexed="64"/>
      </patternFill>
    </fill>
    <fill>
      <patternFill patternType="solid">
        <fgColor rgb="FF92D050"/>
        <bgColor rgb="FFEAEAE8"/>
      </patternFill>
    </fill>
    <fill>
      <patternFill patternType="solid">
        <fgColor theme="0" tint="-0.249977111117893"/>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style="thick">
        <color indexed="64"/>
      </left>
      <right/>
      <top style="thick">
        <color indexed="64"/>
      </top>
      <bottom style="thick">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thick">
        <color indexed="64"/>
      </top>
      <bottom style="thick">
        <color indexed="64"/>
      </bottom>
      <diagonal/>
    </border>
    <border>
      <left/>
      <right style="thin">
        <color rgb="FFA6A6A6"/>
      </right>
      <top style="thin">
        <color rgb="FFA6A6A6"/>
      </top>
      <bottom/>
      <diagonal/>
    </border>
    <border>
      <left style="medium">
        <color rgb="FF000000"/>
      </left>
      <right style="medium">
        <color rgb="FF000000"/>
      </right>
      <top style="medium">
        <color rgb="FF000000"/>
      </top>
      <bottom style="medium">
        <color rgb="FF000000"/>
      </bottom>
      <diagonal/>
    </border>
    <border>
      <left/>
      <right/>
      <top style="thin">
        <color rgb="FF000000"/>
      </top>
      <bottom/>
      <diagonal/>
    </border>
    <border>
      <left style="thin">
        <color rgb="FF000000"/>
      </left>
      <right/>
      <top style="thin">
        <color rgb="FF000000"/>
      </top>
      <bottom/>
      <diagonal/>
    </border>
  </borders>
  <cellStyleXfs count="13">
    <xf numFmtId="0" fontId="0" fillId="0" borderId="0"/>
    <xf numFmtId="0" fontId="7" fillId="0" borderId="0" applyNumberFormat="0" applyFill="0" applyBorder="0" applyAlignment="0" applyProtection="0">
      <alignment vertical="top"/>
      <protection locked="0"/>
    </xf>
    <xf numFmtId="0" fontId="8" fillId="0" borderId="0"/>
    <xf numFmtId="9" fontId="6" fillId="0" borderId="0" applyFont="0" applyFill="0" applyBorder="0" applyAlignment="0" applyProtection="0"/>
    <xf numFmtId="9" fontId="8"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9" fontId="5" fillId="0" borderId="0" applyFont="0" applyFill="0" applyBorder="0" applyAlignment="0" applyProtection="0"/>
    <xf numFmtId="0" fontId="55" fillId="0" borderId="0" applyNumberFormat="0" applyFill="0" applyBorder="0" applyAlignment="0" applyProtection="0"/>
    <xf numFmtId="164" fontId="5" fillId="0" borderId="0" applyFont="0" applyFill="0" applyBorder="0" applyAlignment="0" applyProtection="0"/>
    <xf numFmtId="0" fontId="4" fillId="0" borderId="0"/>
    <xf numFmtId="9" fontId="4" fillId="0" borderId="0" applyFont="0" applyFill="0" applyBorder="0" applyAlignment="0" applyProtection="0"/>
  </cellStyleXfs>
  <cellXfs count="376">
    <xf numFmtId="0" fontId="0" fillId="0" borderId="0" xfId="0"/>
    <xf numFmtId="0" fontId="10" fillId="0" borderId="0" xfId="0" applyFont="1" applyAlignment="1">
      <alignment horizontal="center" vertical="center"/>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horizontal="center" vertical="center" wrapText="1"/>
    </xf>
    <xf numFmtId="0" fontId="9" fillId="0" borderId="0" xfId="0" applyFont="1" applyAlignment="1">
      <alignment horizontal="center" vertical="center" wrapText="1"/>
    </xf>
    <xf numFmtId="0" fontId="15" fillId="6" borderId="17" xfId="5" applyFont="1" applyFill="1" applyBorder="1" applyAlignment="1">
      <alignment horizontal="center" vertical="center" wrapText="1"/>
    </xf>
    <xf numFmtId="0" fontId="19" fillId="0" borderId="0" xfId="0" applyFont="1" applyAlignment="1">
      <alignment horizontal="center" vertical="center" wrapText="1"/>
    </xf>
    <xf numFmtId="0" fontId="19" fillId="0" borderId="0" xfId="0" applyFont="1" applyAlignment="1">
      <alignment wrapText="1"/>
    </xf>
    <xf numFmtId="0" fontId="19" fillId="0" borderId="0" xfId="0" applyFont="1"/>
    <xf numFmtId="0" fontId="20" fillId="0" borderId="0" xfId="0" applyFont="1" applyAlignment="1">
      <alignment horizontal="center" vertical="center" wrapText="1"/>
    </xf>
    <xf numFmtId="0" fontId="24" fillId="0" borderId="0" xfId="0" applyFont="1" applyAlignment="1">
      <alignment horizontal="center" vertical="center" wrapText="1"/>
    </xf>
    <xf numFmtId="0" fontId="25" fillId="0" borderId="0" xfId="0" applyFont="1" applyAlignment="1">
      <alignment horizontal="center" vertical="center" wrapText="1"/>
    </xf>
    <xf numFmtId="0" fontId="27" fillId="0" borderId="0" xfId="0" applyFont="1" applyAlignment="1">
      <alignment vertical="center"/>
    </xf>
    <xf numFmtId="0" fontId="19" fillId="0" borderId="0" xfId="0" applyFont="1" applyAlignment="1">
      <alignment vertical="center"/>
    </xf>
    <xf numFmtId="0" fontId="31" fillId="0" borderId="0" xfId="0" applyFont="1" applyAlignment="1">
      <alignment horizontal="center"/>
    </xf>
    <xf numFmtId="0" fontId="32" fillId="0" borderId="0" xfId="0" applyFont="1"/>
    <xf numFmtId="0" fontId="33" fillId="0" borderId="0" xfId="0" applyFont="1"/>
    <xf numFmtId="0" fontId="32" fillId="0" borderId="1" xfId="0" applyFont="1" applyBorder="1" applyAlignment="1">
      <alignment horizontal="center" vertical="center"/>
    </xf>
    <xf numFmtId="10" fontId="32" fillId="0" borderId="1" xfId="0" applyNumberFormat="1" applyFont="1" applyBorder="1" applyAlignment="1">
      <alignment horizontal="center"/>
    </xf>
    <xf numFmtId="10" fontId="32" fillId="0" borderId="0" xfId="3" applyNumberFormat="1" applyFont="1" applyFill="1" applyBorder="1" applyAlignment="1">
      <alignment horizontal="center"/>
    </xf>
    <xf numFmtId="10" fontId="32" fillId="0" borderId="0" xfId="0" applyNumberFormat="1" applyFont="1" applyAlignment="1">
      <alignment horizontal="center"/>
    </xf>
    <xf numFmtId="10" fontId="34" fillId="0" borderId="0" xfId="0" applyNumberFormat="1" applyFont="1" applyAlignment="1">
      <alignment horizontal="center"/>
    </xf>
    <xf numFmtId="0" fontId="32" fillId="0" borderId="1" xfId="0" applyFont="1" applyBorder="1" applyAlignment="1">
      <alignment vertical="center"/>
    </xf>
    <xf numFmtId="10" fontId="32" fillId="0" borderId="1" xfId="0" applyNumberFormat="1" applyFont="1" applyBorder="1" applyAlignment="1">
      <alignment horizontal="center" vertical="center"/>
    </xf>
    <xf numFmtId="10" fontId="32" fillId="0" borderId="8" xfId="0" applyNumberFormat="1" applyFont="1" applyBorder="1" applyAlignment="1">
      <alignment horizontal="center" vertical="center"/>
    </xf>
    <xf numFmtId="0" fontId="19" fillId="0" borderId="0" xfId="0" applyFont="1" applyAlignment="1">
      <alignment horizontal="center"/>
    </xf>
    <xf numFmtId="10" fontId="19" fillId="0" borderId="0" xfId="0" applyNumberFormat="1" applyFont="1"/>
    <xf numFmtId="0" fontId="19" fillId="0" borderId="0" xfId="0" applyFont="1" applyAlignment="1">
      <alignment horizontal="left"/>
    </xf>
    <xf numFmtId="0" fontId="17" fillId="8" borderId="0" xfId="0" applyFont="1" applyFill="1" applyAlignment="1">
      <alignment horizontal="left"/>
    </xf>
    <xf numFmtId="0" fontId="35" fillId="8" borderId="0" xfId="0" applyFont="1" applyFill="1" applyAlignment="1">
      <alignment horizontal="center"/>
    </xf>
    <xf numFmtId="0" fontId="32" fillId="0" borderId="15" xfId="0" applyFont="1" applyBorder="1"/>
    <xf numFmtId="0" fontId="32" fillId="0" borderId="3" xfId="0" applyFont="1" applyBorder="1" applyAlignment="1">
      <alignment horizontal="center"/>
    </xf>
    <xf numFmtId="0" fontId="32" fillId="0" borderId="3" xfId="0" applyFont="1" applyBorder="1"/>
    <xf numFmtId="0" fontId="32" fillId="0" borderId="12" xfId="0" applyFont="1" applyBorder="1"/>
    <xf numFmtId="0" fontId="32" fillId="0" borderId="7" xfId="0" applyFont="1" applyBorder="1" applyAlignment="1">
      <alignment horizontal="center"/>
    </xf>
    <xf numFmtId="0" fontId="32" fillId="0" borderId="7" xfId="0" applyFont="1" applyBorder="1"/>
    <xf numFmtId="0" fontId="32" fillId="0" borderId="15" xfId="0" applyFont="1" applyBorder="1" applyAlignment="1">
      <alignment horizontal="left"/>
    </xf>
    <xf numFmtId="0" fontId="32" fillId="0" borderId="3" xfId="0" applyFont="1" applyBorder="1" applyAlignment="1">
      <alignment horizontal="left"/>
    </xf>
    <xf numFmtId="10" fontId="19" fillId="0" borderId="0" xfId="0" applyNumberFormat="1" applyFont="1" applyAlignment="1">
      <alignment horizontal="center"/>
    </xf>
    <xf numFmtId="0" fontId="36" fillId="0" borderId="0" xfId="0" applyFont="1" applyAlignment="1">
      <alignment horizontal="center" vertical="center"/>
    </xf>
    <xf numFmtId="0" fontId="36" fillId="0" borderId="0" xfId="0" applyFont="1" applyAlignment="1">
      <alignment horizontal="center" vertical="center" wrapText="1"/>
    </xf>
    <xf numFmtId="0" fontId="37" fillId="0" borderId="0" xfId="0" applyFont="1" applyAlignment="1">
      <alignment horizontal="center" vertical="center" wrapText="1"/>
    </xf>
    <xf numFmtId="0" fontId="34" fillId="0" borderId="0" xfId="0" applyFont="1"/>
    <xf numFmtId="0" fontId="38" fillId="2" borderId="2" xfId="0" applyFont="1" applyFill="1" applyBorder="1" applyAlignment="1">
      <alignment horizontal="center" vertical="center" wrapText="1"/>
    </xf>
    <xf numFmtId="0" fontId="30" fillId="0" borderId="0" xfId="0" applyFont="1" applyAlignment="1">
      <alignment horizontal="centerContinuous" vertical="center"/>
    </xf>
    <xf numFmtId="0" fontId="35" fillId="0" borderId="3" xfId="0" applyFont="1" applyBorder="1" applyAlignment="1">
      <alignment horizontal="centerContinuous" vertical="center"/>
    </xf>
    <xf numFmtId="0" fontId="38" fillId="2" borderId="1" xfId="0" applyFont="1" applyFill="1" applyBorder="1" applyAlignment="1">
      <alignment horizontal="center" vertical="center"/>
    </xf>
    <xf numFmtId="0" fontId="38" fillId="2" borderId="8" xfId="0" applyFont="1" applyFill="1" applyBorder="1" applyAlignment="1">
      <alignment horizontal="center" vertical="center"/>
    </xf>
    <xf numFmtId="0" fontId="32" fillId="0" borderId="10" xfId="0" applyFont="1" applyBorder="1" applyAlignment="1">
      <alignment horizontal="left" vertical="center" wrapText="1" indent="1"/>
    </xf>
    <xf numFmtId="10" fontId="32" fillId="0" borderId="10" xfId="0" applyNumberFormat="1" applyFont="1" applyBorder="1" applyAlignment="1">
      <alignment horizontal="left" vertical="center" wrapText="1" indent="1"/>
    </xf>
    <xf numFmtId="0" fontId="34" fillId="0" borderId="10" xfId="0" applyFont="1" applyBorder="1" applyAlignment="1">
      <alignment horizontal="left" vertical="center" wrapText="1" indent="1"/>
    </xf>
    <xf numFmtId="0" fontId="19" fillId="0" borderId="0" xfId="5" applyFont="1"/>
    <xf numFmtId="0" fontId="38" fillId="2" borderId="1" xfId="5" applyFont="1" applyFill="1" applyBorder="1" applyAlignment="1">
      <alignment horizontal="center" vertical="center"/>
    </xf>
    <xf numFmtId="0" fontId="38" fillId="2" borderId="8" xfId="5" applyFont="1" applyFill="1" applyBorder="1" applyAlignment="1">
      <alignment horizontal="center" vertical="center"/>
    </xf>
    <xf numFmtId="0" fontId="32" fillId="0" borderId="0" xfId="5" applyFont="1"/>
    <xf numFmtId="0" fontId="35" fillId="0" borderId="0" xfId="5" quotePrefix="1" applyFont="1" applyAlignment="1">
      <alignment vertical="top" wrapText="1"/>
    </xf>
    <xf numFmtId="0" fontId="19" fillId="0" borderId="0" xfId="5" applyFont="1" applyAlignment="1">
      <alignment vertical="center"/>
    </xf>
    <xf numFmtId="0" fontId="19" fillId="0" borderId="0" xfId="0" applyFont="1" applyAlignment="1">
      <alignment vertical="top"/>
    </xf>
    <xf numFmtId="0" fontId="19" fillId="0" borderId="0" xfId="2" applyFont="1"/>
    <xf numFmtId="0" fontId="27" fillId="0" borderId="0" xfId="0" applyFont="1" applyAlignment="1">
      <alignment horizontal="center" vertical="center"/>
    </xf>
    <xf numFmtId="0" fontId="19" fillId="0" borderId="0" xfId="2" applyFont="1" applyAlignment="1">
      <alignment horizontal="center"/>
    </xf>
    <xf numFmtId="0" fontId="32" fillId="0" borderId="0" xfId="2" applyFont="1"/>
    <xf numFmtId="10" fontId="32" fillId="0" borderId="1" xfId="2" applyNumberFormat="1" applyFont="1" applyBorder="1" applyAlignment="1">
      <alignment horizontal="center" vertical="center"/>
    </xf>
    <xf numFmtId="10" fontId="32" fillId="0" borderId="1" xfId="4" applyNumberFormat="1" applyFont="1" applyBorder="1" applyAlignment="1">
      <alignment horizontal="center" vertical="center"/>
    </xf>
    <xf numFmtId="0" fontId="27" fillId="0" borderId="0" xfId="5" applyFont="1" applyAlignment="1">
      <alignment horizontal="center"/>
    </xf>
    <xf numFmtId="166" fontId="27" fillId="0" borderId="0" xfId="5" applyNumberFormat="1" applyFont="1" applyAlignment="1">
      <alignment horizontal="center"/>
    </xf>
    <xf numFmtId="0" fontId="19" fillId="0" borderId="0" xfId="5" applyFont="1" applyAlignment="1">
      <alignment wrapText="1"/>
    </xf>
    <xf numFmtId="0" fontId="19" fillId="0" borderId="0" xfId="5" applyFont="1" applyAlignment="1">
      <alignment horizontal="center"/>
    </xf>
    <xf numFmtId="0" fontId="42" fillId="0" borderId="0" xfId="5" applyFont="1" applyAlignment="1">
      <alignment horizontal="left"/>
    </xf>
    <xf numFmtId="166" fontId="19" fillId="0" borderId="0" xfId="5" applyNumberFormat="1" applyFont="1" applyAlignment="1">
      <alignment horizontal="center"/>
    </xf>
    <xf numFmtId="0" fontId="38" fillId="3" borderId="0" xfId="5" applyFont="1" applyFill="1" applyAlignment="1">
      <alignment horizontal="center" vertical="center" wrapText="1"/>
    </xf>
    <xf numFmtId="0" fontId="43" fillId="4" borderId="1" xfId="5" applyFont="1" applyFill="1" applyBorder="1" applyAlignment="1">
      <alignment horizontal="center" vertical="center" wrapText="1"/>
    </xf>
    <xf numFmtId="0" fontId="19" fillId="3" borderId="0" xfId="5" applyFont="1" applyFill="1" applyAlignment="1">
      <alignment horizontal="center" vertical="center" wrapText="1"/>
    </xf>
    <xf numFmtId="0" fontId="43" fillId="3" borderId="0" xfId="5" applyFont="1" applyFill="1" applyAlignment="1">
      <alignment horizontal="center" vertical="center" wrapText="1"/>
    </xf>
    <xf numFmtId="0" fontId="19" fillId="0" borderId="6" xfId="5" applyFont="1" applyBorder="1" applyAlignment="1">
      <alignment horizontal="center"/>
    </xf>
    <xf numFmtId="0" fontId="19" fillId="0" borderId="11" xfId="5" applyFont="1" applyBorder="1" applyAlignment="1">
      <alignment horizontal="center"/>
    </xf>
    <xf numFmtId="0" fontId="19" fillId="0" borderId="18" xfId="5" applyFont="1" applyBorder="1" applyAlignment="1">
      <alignment horizontal="center"/>
    </xf>
    <xf numFmtId="0" fontId="19" fillId="0" borderId="19" xfId="5" applyFont="1" applyBorder="1" applyAlignment="1">
      <alignment horizontal="center"/>
    </xf>
    <xf numFmtId="166" fontId="19" fillId="0" borderId="11" xfId="5" applyNumberFormat="1" applyFont="1" applyBorder="1" applyAlignment="1">
      <alignment horizontal="center"/>
    </xf>
    <xf numFmtId="0" fontId="19" fillId="0" borderId="18" xfId="5" applyFont="1" applyBorder="1"/>
    <xf numFmtId="0" fontId="19" fillId="0" borderId="4" xfId="5" applyFont="1" applyBorder="1" applyAlignment="1">
      <alignment horizontal="center"/>
    </xf>
    <xf numFmtId="0" fontId="19" fillId="0" borderId="5" xfId="5" applyFont="1" applyBorder="1" applyAlignment="1">
      <alignment horizontal="center"/>
    </xf>
    <xf numFmtId="166" fontId="19" fillId="0" borderId="4" xfId="5" applyNumberFormat="1" applyFont="1" applyBorder="1" applyAlignment="1">
      <alignment horizontal="center"/>
    </xf>
    <xf numFmtId="10" fontId="19" fillId="0" borderId="4" xfId="3" applyNumberFormat="1" applyFont="1" applyBorder="1" applyAlignment="1">
      <alignment horizontal="center"/>
    </xf>
    <xf numFmtId="166" fontId="19" fillId="0" borderId="5" xfId="5" applyNumberFormat="1" applyFont="1" applyBorder="1" applyAlignment="1">
      <alignment horizontal="center"/>
    </xf>
    <xf numFmtId="166" fontId="19" fillId="0" borderId="0" xfId="5" applyNumberFormat="1" applyFont="1"/>
    <xf numFmtId="166" fontId="19" fillId="0" borderId="5" xfId="5" applyNumberFormat="1" applyFont="1" applyBorder="1"/>
    <xf numFmtId="10" fontId="19" fillId="10" borderId="4" xfId="3" applyNumberFormat="1" applyFont="1" applyFill="1" applyBorder="1" applyAlignment="1">
      <alignment horizontal="center"/>
    </xf>
    <xf numFmtId="10" fontId="19" fillId="0" borderId="0" xfId="3" applyNumberFormat="1" applyFont="1" applyBorder="1" applyAlignment="1">
      <alignment horizontal="center"/>
    </xf>
    <xf numFmtId="10" fontId="19" fillId="9" borderId="4" xfId="3" applyNumberFormat="1" applyFont="1" applyFill="1" applyBorder="1" applyAlignment="1">
      <alignment horizontal="center"/>
    </xf>
    <xf numFmtId="10" fontId="19" fillId="0" borderId="4" xfId="3" applyNumberFormat="1" applyFont="1" applyFill="1" applyBorder="1" applyAlignment="1">
      <alignment horizontal="center"/>
    </xf>
    <xf numFmtId="166" fontId="19" fillId="0" borderId="3" xfId="5" applyNumberFormat="1" applyFont="1" applyBorder="1" applyAlignment="1">
      <alignment horizontal="center"/>
    </xf>
    <xf numFmtId="0" fontId="19" fillId="0" borderId="1" xfId="5" applyFont="1" applyBorder="1" applyAlignment="1">
      <alignment horizontal="center" vertical="center" wrapText="1"/>
    </xf>
    <xf numFmtId="167" fontId="19" fillId="0" borderId="0" xfId="5" applyNumberFormat="1" applyFont="1" applyAlignment="1">
      <alignment horizontal="center"/>
    </xf>
    <xf numFmtId="167" fontId="19" fillId="0" borderId="0" xfId="5" applyNumberFormat="1" applyFont="1" applyAlignment="1">
      <alignment horizontal="center" vertical="center" wrapText="1"/>
    </xf>
    <xf numFmtId="0" fontId="19" fillId="0" borderId="0" xfId="5" applyFont="1" applyAlignment="1">
      <alignment horizontal="center" wrapText="1"/>
    </xf>
    <xf numFmtId="165" fontId="19" fillId="0" borderId="0" xfId="5" applyNumberFormat="1" applyFont="1" applyAlignment="1">
      <alignment horizontal="center" wrapText="1"/>
    </xf>
    <xf numFmtId="166" fontId="19" fillId="0" borderId="0" xfId="5" applyNumberFormat="1" applyFont="1" applyAlignment="1">
      <alignment horizontal="center" wrapText="1"/>
    </xf>
    <xf numFmtId="0" fontId="19" fillId="0" borderId="2" xfId="5" applyFont="1" applyBorder="1" applyAlignment="1">
      <alignment horizontal="center"/>
    </xf>
    <xf numFmtId="166" fontId="19" fillId="0" borderId="2" xfId="5" applyNumberFormat="1" applyFont="1" applyBorder="1" applyAlignment="1">
      <alignment horizontal="center"/>
    </xf>
    <xf numFmtId="166" fontId="19" fillId="0" borderId="6" xfId="5" applyNumberFormat="1" applyFont="1" applyBorder="1" applyAlignment="1">
      <alignment horizontal="center"/>
    </xf>
    <xf numFmtId="0" fontId="19" fillId="0" borderId="1" xfId="5" applyFont="1" applyBorder="1" applyAlignment="1">
      <alignment horizontal="center" vertical="center"/>
    </xf>
    <xf numFmtId="0" fontId="19" fillId="0" borderId="1" xfId="5" applyFont="1" applyBorder="1"/>
    <xf numFmtId="165" fontId="19" fillId="0" borderId="1" xfId="6" applyNumberFormat="1" applyFont="1" applyBorder="1" applyAlignment="1">
      <alignment horizontal="center"/>
    </xf>
    <xf numFmtId="165" fontId="19" fillId="0" borderId="1" xfId="5" applyNumberFormat="1" applyFont="1" applyBorder="1" applyAlignment="1">
      <alignment horizontal="center"/>
    </xf>
    <xf numFmtId="0" fontId="19" fillId="0" borderId="1" xfId="5" applyFont="1" applyBorder="1" applyAlignment="1">
      <alignment horizontal="center"/>
    </xf>
    <xf numFmtId="165" fontId="19" fillId="0" borderId="12" xfId="6" applyNumberFormat="1" applyFont="1" applyBorder="1" applyAlignment="1">
      <alignment horizontal="center"/>
    </xf>
    <xf numFmtId="165" fontId="19" fillId="0" borderId="13" xfId="5" applyNumberFormat="1" applyFont="1" applyBorder="1" applyAlignment="1">
      <alignment horizontal="center"/>
    </xf>
    <xf numFmtId="165" fontId="19" fillId="0" borderId="12" xfId="5" applyNumberFormat="1" applyFont="1" applyBorder="1"/>
    <xf numFmtId="165" fontId="19" fillId="0" borderId="1" xfId="5" applyNumberFormat="1" applyFont="1" applyBorder="1"/>
    <xf numFmtId="165" fontId="19" fillId="0" borderId="13" xfId="5" applyNumberFormat="1" applyFont="1" applyBorder="1"/>
    <xf numFmtId="0" fontId="19" fillId="0" borderId="8" xfId="5" applyFont="1" applyBorder="1" applyAlignment="1">
      <alignment horizontal="center" vertical="center"/>
    </xf>
    <xf numFmtId="0" fontId="19" fillId="0" borderId="3" xfId="5" applyFont="1" applyBorder="1"/>
    <xf numFmtId="165" fontId="19" fillId="0" borderId="8" xfId="6" applyNumberFormat="1" applyFont="1" applyBorder="1" applyAlignment="1">
      <alignment horizontal="center"/>
    </xf>
    <xf numFmtId="165" fontId="19" fillId="0" borderId="3" xfId="6" applyNumberFormat="1" applyFont="1" applyBorder="1" applyAlignment="1">
      <alignment horizontal="center"/>
    </xf>
    <xf numFmtId="165" fontId="19" fillId="0" borderId="3" xfId="5" applyNumberFormat="1" applyFont="1" applyBorder="1" applyAlignment="1">
      <alignment horizontal="center"/>
    </xf>
    <xf numFmtId="165" fontId="19" fillId="0" borderId="3" xfId="5" applyNumberFormat="1" applyFont="1" applyBorder="1"/>
    <xf numFmtId="165" fontId="19" fillId="0" borderId="8" xfId="5" applyNumberFormat="1" applyFont="1" applyBorder="1"/>
    <xf numFmtId="165" fontId="19" fillId="0" borderId="8" xfId="5" applyNumberFormat="1" applyFont="1" applyBorder="1" applyAlignment="1">
      <alignment horizontal="center"/>
    </xf>
    <xf numFmtId="0" fontId="19" fillId="0" borderId="0" xfId="5" applyFont="1" applyAlignment="1">
      <alignment horizontal="center" vertical="center"/>
    </xf>
    <xf numFmtId="165" fontId="19" fillId="0" borderId="0" xfId="6" applyNumberFormat="1" applyFont="1" applyBorder="1" applyAlignment="1">
      <alignment horizontal="center"/>
    </xf>
    <xf numFmtId="165" fontId="19" fillId="0" borderId="0" xfId="5" applyNumberFormat="1" applyFont="1" applyAlignment="1">
      <alignment horizontal="center"/>
    </xf>
    <xf numFmtId="165" fontId="19" fillId="0" borderId="0" xfId="5" applyNumberFormat="1" applyFont="1"/>
    <xf numFmtId="0" fontId="19" fillId="0" borderId="0" xfId="5" applyFont="1" applyAlignment="1">
      <alignment horizontal="left"/>
    </xf>
    <xf numFmtId="0" fontId="19" fillId="0" borderId="0" xfId="5" applyFont="1" applyAlignment="1">
      <alignment vertical="top" wrapText="1"/>
    </xf>
    <xf numFmtId="0" fontId="35" fillId="0" borderId="0" xfId="5" applyFont="1"/>
    <xf numFmtId="0" fontId="35" fillId="0" borderId="0" xfId="5" applyFont="1" applyAlignment="1">
      <alignment horizontal="center"/>
    </xf>
    <xf numFmtId="0" fontId="20" fillId="0" borderId="0" xfId="5" applyFont="1"/>
    <xf numFmtId="0" fontId="42" fillId="0" borderId="0" xfId="5" applyFont="1"/>
    <xf numFmtId="10" fontId="19" fillId="0" borderId="1" xfId="3" applyNumberFormat="1" applyFont="1" applyBorder="1" applyAlignment="1">
      <alignment horizontal="center" vertical="center"/>
    </xf>
    <xf numFmtId="0" fontId="19" fillId="0" borderId="0" xfId="5" quotePrefix="1" applyFont="1"/>
    <xf numFmtId="0" fontId="45" fillId="0" borderId="0" xfId="0" applyFont="1" applyAlignment="1">
      <alignment horizontal="left" vertical="center" wrapText="1"/>
    </xf>
    <xf numFmtId="0" fontId="46" fillId="0" borderId="0" xfId="0" applyFont="1"/>
    <xf numFmtId="49" fontId="40" fillId="5" borderId="2" xfId="0" applyNumberFormat="1" applyFont="1" applyFill="1" applyBorder="1" applyAlignment="1">
      <alignment horizontal="left" vertical="center" wrapText="1"/>
    </xf>
    <xf numFmtId="0" fontId="32" fillId="5" borderId="2" xfId="0" applyFont="1" applyFill="1" applyBorder="1" applyAlignment="1">
      <alignment horizontal="center" vertical="center" wrapText="1"/>
    </xf>
    <xf numFmtId="0" fontId="32" fillId="0" borderId="2" xfId="0" applyFont="1" applyBorder="1" applyAlignment="1">
      <alignment horizontal="left" vertical="center" wrapText="1" indent="1"/>
    </xf>
    <xf numFmtId="49" fontId="32" fillId="0" borderId="2" xfId="0" applyNumberFormat="1" applyFont="1" applyBorder="1" applyAlignment="1">
      <alignment horizontal="center" vertical="center" wrapText="1"/>
    </xf>
    <xf numFmtId="10" fontId="34" fillId="0" borderId="1" xfId="0" applyNumberFormat="1" applyFont="1" applyBorder="1" applyAlignment="1">
      <alignment horizontal="center" vertical="center" wrapText="1"/>
    </xf>
    <xf numFmtId="0" fontId="32" fillId="0" borderId="9" xfId="0" applyFont="1" applyBorder="1" applyAlignment="1">
      <alignment horizontal="left" vertical="center" wrapText="1" indent="1"/>
    </xf>
    <xf numFmtId="0" fontId="32" fillId="0" borderId="9" xfId="5" applyFont="1" applyBorder="1" applyAlignment="1">
      <alignment horizontal="left" vertical="center" wrapText="1" indent="1"/>
    </xf>
    <xf numFmtId="0" fontId="47" fillId="0" borderId="2" xfId="1" applyFont="1" applyBorder="1" applyAlignment="1" applyProtection="1">
      <alignment horizontal="center" vertical="center" wrapText="1"/>
    </xf>
    <xf numFmtId="0" fontId="32" fillId="3" borderId="2" xfId="0" applyFont="1" applyFill="1" applyBorder="1" applyAlignment="1">
      <alignment horizontal="left" vertical="center" wrapText="1" indent="1"/>
    </xf>
    <xf numFmtId="10" fontId="32" fillId="0" borderId="2" xfId="0" applyNumberFormat="1" applyFont="1" applyBorder="1" applyAlignment="1">
      <alignment horizontal="center" vertical="center" wrapText="1"/>
    </xf>
    <xf numFmtId="0" fontId="32" fillId="3" borderId="9" xfId="0" applyFont="1" applyFill="1" applyBorder="1" applyAlignment="1">
      <alignment horizontal="left" vertical="center" wrapText="1" indent="1"/>
    </xf>
    <xf numFmtId="0" fontId="49" fillId="0" borderId="0" xfId="0" applyFont="1"/>
    <xf numFmtId="10" fontId="34" fillId="0" borderId="2" xfId="0" applyNumberFormat="1" applyFont="1" applyBorder="1" applyAlignment="1">
      <alignment horizontal="center" vertical="center" wrapText="1"/>
    </xf>
    <xf numFmtId="10" fontId="34" fillId="0" borderId="9" xfId="0" applyNumberFormat="1" applyFont="1" applyBorder="1" applyAlignment="1">
      <alignment horizontal="center" vertical="center" wrapText="1"/>
    </xf>
    <xf numFmtId="10" fontId="47" fillId="0" borderId="2" xfId="1" applyNumberFormat="1" applyFont="1" applyBorder="1" applyAlignment="1" applyProtection="1">
      <alignment horizontal="center" vertical="center" wrapText="1"/>
    </xf>
    <xf numFmtId="0" fontId="32" fillId="5" borderId="1" xfId="0" applyFont="1" applyFill="1" applyBorder="1" applyAlignment="1">
      <alignment horizontal="center" vertical="center" wrapText="1"/>
    </xf>
    <xf numFmtId="10" fontId="34" fillId="5" borderId="1" xfId="0" applyNumberFormat="1" applyFont="1" applyFill="1" applyBorder="1" applyAlignment="1">
      <alignment horizontal="center" vertical="center" wrapText="1"/>
    </xf>
    <xf numFmtId="0" fontId="32" fillId="5" borderId="2" xfId="5" applyFont="1" applyFill="1" applyBorder="1" applyAlignment="1">
      <alignment horizontal="center" vertical="center" wrapText="1"/>
    </xf>
    <xf numFmtId="10" fontId="47" fillId="0" borderId="1" xfId="1" applyNumberFormat="1" applyFont="1" applyBorder="1" applyAlignment="1" applyProtection="1">
      <alignment horizontal="center" vertical="center" wrapText="1"/>
    </xf>
    <xf numFmtId="0" fontId="32" fillId="5" borderId="1" xfId="5" applyFont="1" applyFill="1" applyBorder="1" applyAlignment="1">
      <alignment horizontal="center" vertical="center" wrapText="1"/>
    </xf>
    <xf numFmtId="10" fontId="34" fillId="5" borderId="1" xfId="5" applyNumberFormat="1" applyFont="1" applyFill="1" applyBorder="1" applyAlignment="1">
      <alignment horizontal="center" vertical="center" wrapText="1"/>
    </xf>
    <xf numFmtId="0" fontId="32" fillId="0" borderId="1" xfId="0" applyFont="1" applyBorder="1" applyAlignment="1">
      <alignment horizontal="left" vertical="center" wrapText="1" indent="1"/>
    </xf>
    <xf numFmtId="0" fontId="49" fillId="0" borderId="3" xfId="0" applyFont="1" applyBorder="1"/>
    <xf numFmtId="0" fontId="49" fillId="0" borderId="16" xfId="0" applyFont="1" applyBorder="1"/>
    <xf numFmtId="0" fontId="40" fillId="0" borderId="7" xfId="0" applyFont="1" applyBorder="1"/>
    <xf numFmtId="0" fontId="49" fillId="0" borderId="13" xfId="0" applyFont="1" applyBorder="1"/>
    <xf numFmtId="0" fontId="7" fillId="0" borderId="0" xfId="1" applyAlignment="1" applyProtection="1"/>
    <xf numFmtId="0" fontId="7" fillId="0" borderId="2" xfId="1" applyFill="1" applyBorder="1" applyAlignment="1" applyProtection="1">
      <alignment horizontal="center" vertical="center" wrapText="1"/>
    </xf>
    <xf numFmtId="0" fontId="42" fillId="0" borderId="0" xfId="5" applyFont="1" applyAlignment="1">
      <alignment vertical="top" wrapText="1"/>
    </xf>
    <xf numFmtId="0" fontId="26" fillId="0" borderId="0" xfId="0" applyFont="1"/>
    <xf numFmtId="0" fontId="39" fillId="0" borderId="0" xfId="0" applyFont="1" applyAlignment="1">
      <alignment horizontal="center" vertical="center" textRotation="90"/>
    </xf>
    <xf numFmtId="0" fontId="47" fillId="0" borderId="1" xfId="1" applyFont="1" applyBorder="1" applyAlignment="1" applyProtection="1">
      <alignment horizontal="center" vertical="center" wrapText="1"/>
    </xf>
    <xf numFmtId="0" fontId="32" fillId="0" borderId="7" xfId="0" applyFont="1" applyBorder="1" applyAlignment="1">
      <alignment horizontal="left" vertical="center" wrapText="1" indent="1"/>
    </xf>
    <xf numFmtId="0" fontId="17" fillId="2" borderId="2" xfId="0" applyFont="1" applyFill="1" applyBorder="1" applyAlignment="1">
      <alignment horizontal="center" vertical="center"/>
    </xf>
    <xf numFmtId="0" fontId="32" fillId="0" borderId="8" xfId="0" applyFont="1" applyBorder="1" applyAlignment="1">
      <alignment horizontal="center" vertical="center"/>
    </xf>
    <xf numFmtId="10" fontId="19" fillId="0" borderId="0" xfId="3" applyNumberFormat="1" applyFont="1" applyBorder="1" applyAlignment="1">
      <alignment horizontal="center" vertical="center"/>
    </xf>
    <xf numFmtId="10" fontId="50" fillId="0" borderId="1" xfId="0" applyNumberFormat="1" applyFont="1" applyBorder="1" applyAlignment="1">
      <alignment horizontal="center" vertical="center" wrapText="1"/>
    </xf>
    <xf numFmtId="9" fontId="40" fillId="5" borderId="2" xfId="0" applyNumberFormat="1" applyFont="1" applyFill="1" applyBorder="1" applyAlignment="1">
      <alignment horizontal="left" vertical="center" wrapText="1" indent="1"/>
    </xf>
    <xf numFmtId="0" fontId="40" fillId="5" borderId="1" xfId="0" applyFont="1" applyFill="1" applyBorder="1" applyAlignment="1">
      <alignment horizontal="left" vertical="center" wrapText="1" indent="1"/>
    </xf>
    <xf numFmtId="0" fontId="16" fillId="11" borderId="0" xfId="0" quotePrefix="1" applyFont="1" applyFill="1"/>
    <xf numFmtId="0" fontId="0" fillId="11" borderId="0" xfId="0" applyFill="1"/>
    <xf numFmtId="0" fontId="52" fillId="0" borderId="0" xfId="5" applyFont="1"/>
    <xf numFmtId="0" fontId="6" fillId="0" borderId="0" xfId="0" applyFont="1" applyAlignment="1">
      <alignment wrapText="1"/>
    </xf>
    <xf numFmtId="0" fontId="6" fillId="0" borderId="0" xfId="0" applyFont="1"/>
    <xf numFmtId="0" fontId="6" fillId="0" borderId="0" xfId="0" applyFont="1" applyAlignment="1">
      <alignment horizontal="center" vertical="center" wrapText="1"/>
    </xf>
    <xf numFmtId="0" fontId="5" fillId="0" borderId="0" xfId="7"/>
    <xf numFmtId="168" fontId="5" fillId="0" borderId="0" xfId="7" applyNumberFormat="1"/>
    <xf numFmtId="168" fontId="0" fillId="0" borderId="0" xfId="8" applyNumberFormat="1" applyFont="1"/>
    <xf numFmtId="4" fontId="5" fillId="0" borderId="0" xfId="7" applyNumberFormat="1"/>
    <xf numFmtId="10" fontId="0" fillId="0" borderId="0" xfId="8" applyNumberFormat="1" applyFont="1"/>
    <xf numFmtId="0" fontId="55" fillId="0" borderId="0" xfId="9"/>
    <xf numFmtId="0" fontId="56" fillId="0" borderId="0" xfId="7" applyFont="1"/>
    <xf numFmtId="169" fontId="5" fillId="0" borderId="0" xfId="7" applyNumberFormat="1"/>
    <xf numFmtId="164" fontId="0" fillId="0" borderId="0" xfId="10" applyFont="1"/>
    <xf numFmtId="14" fontId="5" fillId="0" borderId="0" xfId="7" applyNumberFormat="1"/>
    <xf numFmtId="0" fontId="58" fillId="0" borderId="0" xfId="7" applyFont="1"/>
    <xf numFmtId="0" fontId="59" fillId="0" borderId="0" xfId="0" applyFont="1" applyAlignment="1">
      <alignment horizontal="left"/>
    </xf>
    <xf numFmtId="10" fontId="0" fillId="0" borderId="0" xfId="0" applyNumberFormat="1"/>
    <xf numFmtId="10" fontId="60" fillId="12" borderId="21" xfId="3" applyNumberFormat="1" applyFont="1" applyFill="1" applyBorder="1" applyAlignment="1">
      <alignment horizontal="center" vertical="center"/>
    </xf>
    <xf numFmtId="2" fontId="60" fillId="0" borderId="21" xfId="0" applyNumberFormat="1" applyFont="1" applyBorder="1" applyAlignment="1">
      <alignment horizontal="center" vertical="center"/>
    </xf>
    <xf numFmtId="0" fontId="60" fillId="0" borderId="21" xfId="0" applyFont="1" applyBorder="1" applyAlignment="1">
      <alignment vertical="center" wrapText="1"/>
    </xf>
    <xf numFmtId="10" fontId="60" fillId="12" borderId="22" xfId="3" applyNumberFormat="1" applyFont="1" applyFill="1" applyBorder="1" applyAlignment="1">
      <alignment horizontal="center" vertical="center"/>
    </xf>
    <xf numFmtId="171" fontId="0" fillId="0" borderId="0" xfId="0" applyNumberFormat="1"/>
    <xf numFmtId="0" fontId="60" fillId="7" borderId="21" xfId="0" applyFont="1" applyFill="1" applyBorder="1"/>
    <xf numFmtId="0" fontId="60" fillId="7" borderId="23" xfId="0" applyFont="1" applyFill="1" applyBorder="1"/>
    <xf numFmtId="2" fontId="60" fillId="7" borderId="21" xfId="0" applyNumberFormat="1" applyFont="1" applyFill="1" applyBorder="1" applyAlignment="1">
      <alignment horizontal="center" vertical="center"/>
    </xf>
    <xf numFmtId="0" fontId="60" fillId="0" borderId="21" xfId="0" applyFont="1" applyBorder="1" applyAlignment="1">
      <alignment vertical="center"/>
    </xf>
    <xf numFmtId="0" fontId="61" fillId="7" borderId="21" xfId="0" applyFont="1" applyFill="1" applyBorder="1"/>
    <xf numFmtId="0" fontId="60" fillId="0" borderId="23" xfId="0" applyFont="1" applyBorder="1" applyAlignment="1">
      <alignment horizontal="center" vertical="center" textRotation="90" wrapText="1"/>
    </xf>
    <xf numFmtId="0" fontId="60" fillId="0" borderId="21" xfId="0" applyFont="1" applyBorder="1" applyAlignment="1">
      <alignment horizontal="center" vertical="center" textRotation="90" wrapText="1"/>
    </xf>
    <xf numFmtId="0" fontId="60" fillId="0" borderId="21" xfId="0" applyFont="1" applyBorder="1" applyAlignment="1">
      <alignment horizontal="center" vertical="center" textRotation="90"/>
    </xf>
    <xf numFmtId="0" fontId="62" fillId="0" borderId="0" xfId="0" applyFont="1"/>
    <xf numFmtId="10" fontId="66" fillId="0" borderId="3" xfId="0" applyNumberFormat="1" applyFont="1" applyBorder="1"/>
    <xf numFmtId="10" fontId="66" fillId="0" borderId="7" xfId="0" applyNumberFormat="1" applyFont="1" applyBorder="1"/>
    <xf numFmtId="10" fontId="66" fillId="0" borderId="1" xfId="0" applyNumberFormat="1" applyFont="1" applyBorder="1" applyAlignment="1">
      <alignment horizontal="center"/>
    </xf>
    <xf numFmtId="10" fontId="66" fillId="0" borderId="1" xfId="0" applyNumberFormat="1" applyFont="1" applyBorder="1" applyAlignment="1">
      <alignment horizontal="center" vertical="center"/>
    </xf>
    <xf numFmtId="0" fontId="32" fillId="0" borderId="2" xfId="0" applyFont="1" applyBorder="1" applyAlignment="1">
      <alignment horizontal="center" vertical="center" wrapText="1"/>
    </xf>
    <xf numFmtId="0" fontId="7" fillId="0" borderId="1" xfId="1" applyFill="1" applyBorder="1" applyAlignment="1" applyProtection="1">
      <alignment horizontal="center" vertical="center" wrapText="1"/>
    </xf>
    <xf numFmtId="0" fontId="64" fillId="0" borderId="1" xfId="1" applyFont="1" applyFill="1" applyBorder="1" applyAlignment="1" applyProtection="1">
      <alignment horizontal="center" vertical="center" wrapText="1"/>
    </xf>
    <xf numFmtId="0" fontId="72" fillId="3" borderId="1" xfId="5" applyFont="1" applyFill="1" applyBorder="1" applyAlignment="1">
      <alignment horizontal="left" vertical="center" wrapText="1" indent="1"/>
    </xf>
    <xf numFmtId="0" fontId="52" fillId="0" borderId="0" xfId="5" quotePrefix="1" applyFont="1"/>
    <xf numFmtId="4" fontId="57" fillId="0" borderId="20" xfId="7" applyNumberFormat="1" applyFont="1" applyBorder="1"/>
    <xf numFmtId="4" fontId="57" fillId="0" borderId="0" xfId="7" applyNumberFormat="1" applyFont="1"/>
    <xf numFmtId="170" fontId="5" fillId="0" borderId="0" xfId="7" applyNumberFormat="1"/>
    <xf numFmtId="0" fontId="15" fillId="13" borderId="1" xfId="5" applyFont="1" applyFill="1" applyBorder="1" applyAlignment="1">
      <alignment horizontal="center" vertical="center" wrapText="1"/>
    </xf>
    <xf numFmtId="0" fontId="19" fillId="0" borderId="1" xfId="5" applyFont="1" applyBorder="1" applyAlignment="1">
      <alignment vertical="center" wrapText="1"/>
    </xf>
    <xf numFmtId="0" fontId="32" fillId="0" borderId="1" xfId="5" applyFont="1" applyBorder="1" applyAlignment="1">
      <alignment horizontal="left" vertical="center" wrapText="1" indent="1"/>
    </xf>
    <xf numFmtId="10" fontId="34" fillId="0" borderId="1" xfId="5" applyNumberFormat="1" applyFont="1" applyBorder="1" applyAlignment="1">
      <alignment horizontal="center" vertical="center" wrapText="1"/>
    </xf>
    <xf numFmtId="0" fontId="32" fillId="3" borderId="1" xfId="5" applyFont="1" applyFill="1" applyBorder="1" applyAlignment="1">
      <alignment horizontal="left" vertical="center" wrapText="1" indent="1"/>
    </xf>
    <xf numFmtId="10" fontId="34" fillId="0" borderId="9" xfId="5" applyNumberFormat="1" applyFont="1" applyBorder="1" applyAlignment="1">
      <alignment horizontal="center" vertical="center" wrapText="1"/>
    </xf>
    <xf numFmtId="0" fontId="47" fillId="0" borderId="2" xfId="1" applyFont="1" applyBorder="1" applyAlignment="1" applyProtection="1">
      <alignment vertical="center" wrapText="1"/>
    </xf>
    <xf numFmtId="0" fontId="75" fillId="0" borderId="0" xfId="0" applyFont="1"/>
    <xf numFmtId="0" fontId="76" fillId="0" borderId="0" xfId="7" applyFont="1"/>
    <xf numFmtId="10" fontId="35" fillId="0" borderId="0" xfId="0" quotePrefix="1" applyNumberFormat="1" applyFont="1" applyAlignment="1">
      <alignment horizontal="center" vertical="center" wrapText="1"/>
    </xf>
    <xf numFmtId="0" fontId="35" fillId="0" borderId="0" xfId="0" quotePrefix="1" applyFont="1" applyAlignment="1">
      <alignment horizontal="center" vertical="center"/>
    </xf>
    <xf numFmtId="9" fontId="19" fillId="0" borderId="0" xfId="0" applyNumberFormat="1" applyFont="1"/>
    <xf numFmtId="10" fontId="35" fillId="0" borderId="0" xfId="0" applyNumberFormat="1" applyFont="1" applyAlignment="1">
      <alignment horizontal="center" vertical="center"/>
    </xf>
    <xf numFmtId="0" fontId="77" fillId="0" borderId="0" xfId="0" applyFont="1" applyAlignment="1">
      <alignment horizontal="center" vertical="center"/>
    </xf>
    <xf numFmtId="10" fontId="19" fillId="0" borderId="1" xfId="3" applyNumberFormat="1" applyFont="1" applyFill="1" applyBorder="1" applyAlignment="1">
      <alignment horizontal="center" vertical="center"/>
    </xf>
    <xf numFmtId="0" fontId="33" fillId="0" borderId="0" xfId="5" applyFont="1" applyAlignment="1">
      <alignment horizontal="center" vertical="center" wrapText="1"/>
    </xf>
    <xf numFmtId="0" fontId="79" fillId="0" borderId="0" xfId="5" applyFont="1" applyAlignment="1">
      <alignment vertical="center"/>
    </xf>
    <xf numFmtId="0" fontId="32" fillId="0" borderId="1" xfId="2" applyFont="1" applyBorder="1" applyAlignment="1">
      <alignment horizontal="left" vertical="center" indent="1"/>
    </xf>
    <xf numFmtId="0" fontId="28" fillId="0" borderId="0" xfId="0" applyFont="1" applyAlignment="1">
      <alignment horizontal="left" vertical="center" wrapText="1"/>
    </xf>
    <xf numFmtId="0" fontId="44" fillId="0" borderId="0" xfId="1" applyFont="1" applyAlignment="1" applyProtection="1">
      <alignment horizontal="left" vertical="center" wrapText="1"/>
    </xf>
    <xf numFmtId="0" fontId="81" fillId="0" borderId="29" xfId="5" quotePrefix="1" applyFont="1" applyBorder="1" applyAlignment="1">
      <alignment vertical="top" wrapText="1"/>
    </xf>
    <xf numFmtId="9" fontId="40" fillId="5" borderId="1" xfId="0" applyNumberFormat="1" applyFont="1" applyFill="1" applyBorder="1" applyAlignment="1">
      <alignment horizontal="left" vertical="center" wrapText="1" indent="1"/>
    </xf>
    <xf numFmtId="0" fontId="81" fillId="0" borderId="0" xfId="0" quotePrefix="1" applyFont="1" applyAlignment="1">
      <alignment vertical="top" wrapText="1"/>
    </xf>
    <xf numFmtId="0" fontId="81" fillId="0" borderId="0" xfId="5" quotePrefix="1" applyFont="1" applyAlignment="1">
      <alignment vertical="top" wrapText="1"/>
    </xf>
    <xf numFmtId="10" fontId="80" fillId="14" borderId="12" xfId="2" applyNumberFormat="1" applyFont="1" applyFill="1" applyBorder="1" applyAlignment="1">
      <alignment horizontal="center" vertical="center"/>
    </xf>
    <xf numFmtId="10" fontId="80" fillId="14" borderId="13" xfId="2" applyNumberFormat="1" applyFont="1" applyFill="1" applyBorder="1" applyAlignment="1">
      <alignment horizontal="center" vertical="center"/>
    </xf>
    <xf numFmtId="0" fontId="7" fillId="0" borderId="0" xfId="1" applyFill="1" applyAlignment="1" applyProtection="1">
      <alignment horizontal="left" vertical="center" wrapText="1"/>
    </xf>
    <xf numFmtId="0" fontId="16" fillId="0" borderId="0" xfId="0" applyFont="1"/>
    <xf numFmtId="0" fontId="82" fillId="0" borderId="0" xfId="0" applyFont="1" applyAlignment="1">
      <alignment horizontal="left" vertical="center" wrapText="1"/>
    </xf>
    <xf numFmtId="0" fontId="7" fillId="0" borderId="0" xfId="1" applyAlignment="1" applyProtection="1">
      <alignment horizontal="left" vertical="center"/>
    </xf>
    <xf numFmtId="0" fontId="7" fillId="0" borderId="0" xfId="1" applyFill="1" applyAlignment="1" applyProtection="1">
      <alignment horizontal="left" vertical="center"/>
    </xf>
    <xf numFmtId="0" fontId="81" fillId="0" borderId="28" xfId="0" quotePrefix="1" applyFont="1" applyBorder="1" applyAlignment="1">
      <alignment vertical="top" wrapText="1"/>
    </xf>
    <xf numFmtId="10" fontId="78" fillId="0" borderId="0" xfId="0" applyNumberFormat="1" applyFont="1" applyAlignment="1">
      <alignment horizontal="center" vertical="center" wrapText="1"/>
    </xf>
    <xf numFmtId="167" fontId="19" fillId="0" borderId="0" xfId="3" applyNumberFormat="1" applyFont="1" applyAlignment="1">
      <alignment horizontal="center" vertical="center" wrapText="1"/>
    </xf>
    <xf numFmtId="167" fontId="19" fillId="0" borderId="1" xfId="3" applyNumberFormat="1" applyFont="1" applyBorder="1" applyAlignment="1">
      <alignment horizontal="center" vertical="center" wrapText="1"/>
    </xf>
    <xf numFmtId="0" fontId="32" fillId="0" borderId="1" xfId="0" applyFont="1" applyBorder="1" applyAlignment="1">
      <alignment horizontal="center"/>
    </xf>
    <xf numFmtId="9" fontId="72" fillId="0" borderId="2" xfId="0" applyNumberFormat="1" applyFont="1" applyBorder="1" applyAlignment="1">
      <alignment horizontal="left" vertical="center" wrapText="1" indent="1"/>
    </xf>
    <xf numFmtId="9" fontId="72" fillId="0" borderId="2" xfId="0" quotePrefix="1" applyNumberFormat="1" applyFont="1" applyBorder="1" applyAlignment="1">
      <alignment horizontal="left" vertical="center" wrapText="1" indent="1"/>
    </xf>
    <xf numFmtId="0" fontId="81" fillId="0" borderId="0" xfId="0" quotePrefix="1" applyFont="1" applyAlignment="1">
      <alignment horizontal="left" vertical="top" wrapText="1"/>
    </xf>
    <xf numFmtId="0" fontId="81" fillId="0" borderId="30" xfId="0" quotePrefix="1" applyFont="1" applyBorder="1" applyAlignment="1">
      <alignment horizontal="left" vertical="top" wrapText="1"/>
    </xf>
    <xf numFmtId="0" fontId="66" fillId="6" borderId="17" xfId="5" applyFont="1" applyFill="1" applyBorder="1" applyAlignment="1">
      <alignment horizontal="center" vertical="center" wrapText="1"/>
    </xf>
    <xf numFmtId="0" fontId="66" fillId="6" borderId="27" xfId="5" applyFont="1" applyFill="1" applyBorder="1" applyAlignment="1">
      <alignment horizontal="center" vertical="center" wrapText="1"/>
    </xf>
    <xf numFmtId="10" fontId="3" fillId="0" borderId="1" xfId="1" applyNumberFormat="1" applyFont="1" applyFill="1" applyBorder="1" applyAlignment="1" applyProtection="1">
      <alignment horizontal="center" vertical="center"/>
    </xf>
    <xf numFmtId="10" fontId="3" fillId="7" borderId="1" xfId="1" applyNumberFormat="1" applyFont="1" applyFill="1" applyBorder="1" applyAlignment="1" applyProtection="1">
      <alignment horizontal="center" vertical="center"/>
    </xf>
    <xf numFmtId="10" fontId="3" fillId="0" borderId="1" xfId="0" applyNumberFormat="1" applyFont="1" applyBorder="1" applyAlignment="1">
      <alignment horizontal="center" vertical="center"/>
    </xf>
    <xf numFmtId="0" fontId="3" fillId="0" borderId="1" xfId="0" applyFont="1" applyBorder="1" applyAlignment="1">
      <alignment vertical="center"/>
    </xf>
    <xf numFmtId="0" fontId="3" fillId="0" borderId="9" xfId="0" applyFont="1" applyBorder="1" applyAlignment="1">
      <alignment horizontal="left" vertical="center" wrapText="1" indent="1"/>
    </xf>
    <xf numFmtId="0" fontId="3" fillId="3" borderId="9" xfId="0" applyFont="1" applyFill="1" applyBorder="1" applyAlignment="1">
      <alignment horizontal="left" vertical="center" wrapText="1" indent="1"/>
    </xf>
    <xf numFmtId="0" fontId="3" fillId="0" borderId="2" xfId="0" applyFont="1" applyBorder="1" applyAlignment="1">
      <alignment horizontal="left" vertical="center" wrapText="1" indent="1"/>
    </xf>
    <xf numFmtId="0" fontId="3" fillId="0" borderId="14" xfId="0" applyFont="1" applyBorder="1" applyAlignment="1">
      <alignment horizontal="left" vertical="center" wrapText="1" indent="1"/>
    </xf>
    <xf numFmtId="0" fontId="3" fillId="0" borderId="0" xfId="7" applyFont="1"/>
    <xf numFmtId="0" fontId="2" fillId="0" borderId="3" xfId="0" applyFont="1" applyBorder="1"/>
    <xf numFmtId="0" fontId="2" fillId="0" borderId="7" xfId="0" applyFont="1" applyBorder="1"/>
    <xf numFmtId="0" fontId="19" fillId="0" borderId="1" xfId="0" applyFont="1" applyBorder="1"/>
    <xf numFmtId="0" fontId="93" fillId="0" borderId="9" xfId="0" applyFont="1" applyBorder="1" applyAlignment="1">
      <alignment horizontal="left" vertical="center" wrapText="1" indent="1"/>
    </xf>
    <xf numFmtId="0" fontId="27" fillId="0" borderId="0" xfId="0" applyFont="1" applyAlignment="1">
      <alignment horizontal="center" vertical="center"/>
    </xf>
    <xf numFmtId="9" fontId="32" fillId="5" borderId="2" xfId="0" applyNumberFormat="1" applyFont="1" applyFill="1" applyBorder="1" applyAlignment="1">
      <alignment horizontal="center" vertical="center" wrapText="1"/>
    </xf>
    <xf numFmtId="0" fontId="32" fillId="5" borderId="6" xfId="0" applyFont="1" applyFill="1" applyBorder="1" applyAlignment="1">
      <alignment horizontal="center" vertical="center" wrapText="1"/>
    </xf>
    <xf numFmtId="0" fontId="32" fillId="5" borderId="8" xfId="0" applyFont="1" applyFill="1" applyBorder="1" applyAlignment="1">
      <alignment horizontal="center" vertical="center" wrapText="1"/>
    </xf>
    <xf numFmtId="0" fontId="32" fillId="5" borderId="2" xfId="0" applyFont="1" applyFill="1" applyBorder="1" applyAlignment="1">
      <alignment horizontal="center" vertical="center" wrapText="1"/>
    </xf>
    <xf numFmtId="10" fontId="34" fillId="5" borderId="2" xfId="0" applyNumberFormat="1" applyFont="1" applyFill="1" applyBorder="1" applyAlignment="1">
      <alignment horizontal="center" vertical="center" wrapText="1"/>
    </xf>
    <xf numFmtId="0" fontId="34" fillId="5" borderId="6" xfId="0" applyFont="1" applyFill="1" applyBorder="1" applyAlignment="1">
      <alignment horizontal="center" vertical="center" wrapText="1"/>
    </xf>
    <xf numFmtId="0" fontId="34" fillId="5" borderId="8" xfId="0" applyFont="1" applyFill="1" applyBorder="1" applyAlignment="1">
      <alignment horizontal="center" vertical="center" wrapText="1"/>
    </xf>
    <xf numFmtId="10" fontId="40" fillId="5" borderId="14" xfId="0" applyNumberFormat="1" applyFont="1" applyFill="1" applyBorder="1" applyAlignment="1">
      <alignment horizontal="center" vertical="center" wrapText="1"/>
    </xf>
    <xf numFmtId="10" fontId="40" fillId="5" borderId="9" xfId="0" applyNumberFormat="1" applyFont="1" applyFill="1" applyBorder="1" applyAlignment="1">
      <alignment horizontal="center" vertical="center" wrapText="1"/>
    </xf>
    <xf numFmtId="10" fontId="40" fillId="5" borderId="4" xfId="0" applyNumberFormat="1" applyFont="1" applyFill="1" applyBorder="1" applyAlignment="1">
      <alignment horizontal="center" vertical="center" wrapText="1"/>
    </xf>
    <xf numFmtId="10" fontId="40" fillId="5" borderId="5" xfId="0" applyNumberFormat="1" applyFont="1" applyFill="1" applyBorder="1" applyAlignment="1">
      <alignment horizontal="center" vertical="center" wrapText="1"/>
    </xf>
    <xf numFmtId="10" fontId="40" fillId="5" borderId="15" xfId="0" applyNumberFormat="1" applyFont="1" applyFill="1" applyBorder="1" applyAlignment="1">
      <alignment horizontal="center" vertical="center" wrapText="1"/>
    </xf>
    <xf numFmtId="10" fontId="40" fillId="5" borderId="16" xfId="0" applyNumberFormat="1" applyFont="1" applyFill="1" applyBorder="1" applyAlignment="1">
      <alignment horizontal="center" vertical="center" wrapText="1"/>
    </xf>
    <xf numFmtId="0" fontId="63" fillId="0" borderId="0" xfId="0" applyFont="1" applyAlignment="1">
      <alignment horizontal="center" vertical="center" wrapText="1"/>
    </xf>
    <xf numFmtId="0" fontId="73" fillId="0" borderId="0" xfId="0" applyFont="1" applyAlignment="1">
      <alignment horizontal="center" vertical="center" wrapText="1"/>
    </xf>
    <xf numFmtId="0" fontId="12" fillId="0" borderId="0" xfId="0" applyFont="1" applyAlignment="1">
      <alignment horizontal="center" vertical="center" wrapText="1"/>
    </xf>
    <xf numFmtId="0" fontId="21" fillId="0" borderId="0" xfId="0" applyFont="1" applyAlignment="1">
      <alignment horizontal="center" vertical="center" wrapText="1"/>
    </xf>
    <xf numFmtId="0" fontId="48" fillId="0" borderId="0" xfId="0" applyFont="1" applyAlignment="1">
      <alignment horizontal="center" vertical="center" wrapText="1"/>
    </xf>
    <xf numFmtId="0" fontId="89" fillId="0" borderId="0" xfId="1" applyFont="1" applyAlignment="1" applyProtection="1">
      <alignment horizontal="left" vertical="center" wrapText="1"/>
    </xf>
    <xf numFmtId="0" fontId="86" fillId="0" borderId="0" xfId="0" applyFont="1" applyAlignment="1">
      <alignment horizontal="left" vertical="center"/>
    </xf>
    <xf numFmtId="0" fontId="67" fillId="0" borderId="0" xfId="0" applyFont="1" applyAlignment="1">
      <alignment horizontal="left" vertical="center" wrapText="1"/>
    </xf>
    <xf numFmtId="0" fontId="59" fillId="0" borderId="0" xfId="0" applyFont="1" applyAlignment="1">
      <alignment horizontal="center" vertical="center"/>
    </xf>
    <xf numFmtId="0" fontId="28" fillId="0" borderId="0" xfId="0" applyFont="1" applyAlignment="1">
      <alignment horizontal="left" vertical="center" wrapText="1"/>
    </xf>
    <xf numFmtId="0" fontId="7" fillId="0" borderId="0" xfId="1" applyAlignment="1" applyProtection="1">
      <alignment horizontal="left" vertical="center" wrapText="1"/>
    </xf>
    <xf numFmtId="0" fontId="7" fillId="0" borderId="0" xfId="1" applyFill="1" applyAlignment="1" applyProtection="1">
      <alignment horizontal="left" vertical="center" wrapText="1"/>
    </xf>
    <xf numFmtId="0" fontId="90" fillId="0" borderId="0" xfId="0" applyFont="1"/>
    <xf numFmtId="0" fontId="27" fillId="0" borderId="0" xfId="2" applyFont="1" applyAlignment="1">
      <alignment horizontal="center"/>
    </xf>
    <xf numFmtId="0" fontId="14" fillId="0" borderId="0" xfId="0" applyFont="1" applyAlignment="1">
      <alignment horizontal="center" vertical="center" wrapText="1"/>
    </xf>
    <xf numFmtId="0" fontId="70" fillId="0" borderId="0" xfId="0" applyFont="1" applyAlignment="1">
      <alignment horizontal="center" vertical="center" wrapText="1"/>
    </xf>
    <xf numFmtId="0" fontId="69" fillId="0" borderId="0" xfId="0" applyFont="1" applyAlignment="1">
      <alignment horizontal="center" vertical="center" wrapText="1"/>
    </xf>
    <xf numFmtId="0" fontId="19" fillId="0" borderId="0" xfId="0" applyFont="1" applyAlignment="1">
      <alignment horizontal="left" wrapText="1"/>
    </xf>
    <xf numFmtId="0" fontId="19" fillId="0" borderId="0" xfId="0" applyFont="1" applyAlignment="1">
      <alignment horizontal="left" wrapText="1" indent="1"/>
    </xf>
    <xf numFmtId="0" fontId="32" fillId="0" borderId="12" xfId="0" applyFont="1" applyBorder="1" applyAlignment="1">
      <alignment horizontal="left" vertical="center"/>
    </xf>
    <xf numFmtId="0" fontId="32" fillId="0" borderId="7" xfId="0" applyFont="1" applyBorder="1" applyAlignment="1">
      <alignment horizontal="left" vertical="center"/>
    </xf>
    <xf numFmtId="0" fontId="32" fillId="0" borderId="13" xfId="0" applyFont="1" applyBorder="1" applyAlignment="1">
      <alignment horizontal="left" vertical="center"/>
    </xf>
    <xf numFmtId="0" fontId="17" fillId="2" borderId="2"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2" borderId="1"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9" xfId="0" applyFont="1" applyFill="1" applyBorder="1" applyAlignment="1">
      <alignment horizontal="center" vertical="center"/>
    </xf>
    <xf numFmtId="0" fontId="71" fillId="0" borderId="0" xfId="0" applyFont="1" applyAlignment="1">
      <alignment horizontal="center" vertical="center" wrapText="1"/>
    </xf>
    <xf numFmtId="0" fontId="37" fillId="0" borderId="0" xfId="0" applyFont="1" applyAlignment="1">
      <alignment horizontal="center" vertical="center" wrapText="1"/>
    </xf>
    <xf numFmtId="0" fontId="30" fillId="0" borderId="0" xfId="0" applyFont="1" applyAlignment="1">
      <alignment horizontal="center" vertical="center"/>
    </xf>
    <xf numFmtId="0" fontId="30" fillId="0" borderId="3" xfId="0" applyFont="1" applyBorder="1" applyAlignment="1">
      <alignment horizontal="center" vertical="center"/>
    </xf>
    <xf numFmtId="10" fontId="34" fillId="5" borderId="1" xfId="0" applyNumberFormat="1" applyFont="1" applyFill="1" applyBorder="1" applyAlignment="1">
      <alignment horizontal="center" vertical="center" wrapText="1"/>
    </xf>
    <xf numFmtId="0" fontId="34" fillId="5" borderId="1" xfId="0" applyFont="1" applyFill="1" applyBorder="1" applyAlignment="1">
      <alignment horizontal="center" vertical="center" wrapText="1"/>
    </xf>
    <xf numFmtId="0" fontId="39" fillId="0" borderId="0" xfId="0" applyFont="1" applyAlignment="1">
      <alignment horizontal="center" vertical="center" textRotation="90"/>
    </xf>
    <xf numFmtId="0" fontId="31" fillId="0" borderId="0" xfId="0" applyFont="1" applyAlignment="1">
      <alignment horizontal="center" vertical="center"/>
    </xf>
    <xf numFmtId="0" fontId="32" fillId="5" borderId="1" xfId="0" applyFont="1" applyFill="1" applyBorder="1" applyAlignment="1">
      <alignment horizontal="center" vertical="center" wrapText="1"/>
    </xf>
    <xf numFmtId="10" fontId="32" fillId="5" borderId="1" xfId="0" applyNumberFormat="1" applyFont="1" applyFill="1" applyBorder="1" applyAlignment="1">
      <alignment horizontal="center" vertical="center" wrapText="1"/>
    </xf>
    <xf numFmtId="0" fontId="32" fillId="5" borderId="1" xfId="0" applyFont="1" applyFill="1" applyBorder="1" applyAlignment="1">
      <alignment horizontal="left" vertical="center" wrapText="1" indent="1"/>
    </xf>
    <xf numFmtId="0" fontId="32" fillId="5" borderId="8" xfId="0" applyFont="1" applyFill="1" applyBorder="1" applyAlignment="1">
      <alignment horizontal="left" vertical="center" wrapText="1" indent="1"/>
    </xf>
    <xf numFmtId="0" fontId="27" fillId="0" borderId="0" xfId="5" applyFont="1" applyAlignment="1">
      <alignment horizontal="center" vertical="center"/>
    </xf>
    <xf numFmtId="0" fontId="32" fillId="0" borderId="1" xfId="5" applyFont="1" applyBorder="1" applyAlignment="1">
      <alignment horizontal="left" vertical="center" wrapText="1" indent="1"/>
    </xf>
    <xf numFmtId="49" fontId="19" fillId="0" borderId="0" xfId="5" applyNumberFormat="1" applyFont="1" applyAlignment="1">
      <alignment horizontal="left" vertical="center" wrapText="1" indent="1"/>
    </xf>
    <xf numFmtId="0" fontId="27" fillId="0" borderId="0" xfId="5" applyFont="1" applyAlignment="1">
      <alignment horizontal="center"/>
    </xf>
    <xf numFmtId="0" fontId="19" fillId="0" borderId="0" xfId="5" applyFont="1" applyAlignment="1">
      <alignment horizontal="center"/>
    </xf>
    <xf numFmtId="0" fontId="32" fillId="5" borderId="12" xfId="0" applyFont="1" applyFill="1" applyBorder="1" applyAlignment="1">
      <alignment horizontal="left" vertical="center" wrapText="1" indent="1"/>
    </xf>
    <xf numFmtId="0" fontId="32" fillId="5" borderId="7" xfId="0" applyFont="1" applyFill="1" applyBorder="1" applyAlignment="1">
      <alignment horizontal="left" vertical="center" wrapText="1" indent="1"/>
    </xf>
    <xf numFmtId="0" fontId="32" fillId="5" borderId="13" xfId="0" applyFont="1" applyFill="1" applyBorder="1" applyAlignment="1">
      <alignment horizontal="left" vertical="center" wrapText="1" indent="1"/>
    </xf>
    <xf numFmtId="49" fontId="19" fillId="0" borderId="0" xfId="0" applyNumberFormat="1" applyFont="1" applyAlignment="1">
      <alignment horizontal="left" vertical="center" wrapText="1"/>
    </xf>
    <xf numFmtId="0" fontId="18" fillId="0" borderId="0" xfId="0" applyFont="1" applyAlignment="1">
      <alignment horizontal="center" vertical="center" wrapText="1"/>
    </xf>
    <xf numFmtId="0" fontId="65" fillId="0" borderId="0" xfId="0" applyFont="1" applyAlignment="1">
      <alignment horizontal="center" vertical="center" wrapText="1"/>
    </xf>
    <xf numFmtId="0" fontId="32" fillId="14" borderId="12" xfId="2" applyFont="1" applyFill="1" applyBorder="1" applyAlignment="1">
      <alignment horizontal="center" vertical="center"/>
    </xf>
    <xf numFmtId="0" fontId="32" fillId="14" borderId="7" xfId="2" applyFont="1" applyFill="1" applyBorder="1" applyAlignment="1">
      <alignment horizontal="center" vertical="center"/>
    </xf>
    <xf numFmtId="0" fontId="32" fillId="14" borderId="13" xfId="2" applyFont="1" applyFill="1" applyBorder="1" applyAlignment="1">
      <alignment horizontal="center" vertical="center"/>
    </xf>
    <xf numFmtId="165" fontId="32" fillId="14" borderId="14" xfId="2" applyNumberFormat="1" applyFont="1" applyFill="1" applyBorder="1" applyAlignment="1">
      <alignment horizontal="center" vertical="center" wrapText="1"/>
    </xf>
    <xf numFmtId="165" fontId="32" fillId="14" borderId="10" xfId="2" applyNumberFormat="1" applyFont="1" applyFill="1" applyBorder="1" applyAlignment="1">
      <alignment horizontal="center" vertical="center" wrapText="1"/>
    </xf>
    <xf numFmtId="165" fontId="32" fillId="14" borderId="9" xfId="2" applyNumberFormat="1" applyFont="1" applyFill="1" applyBorder="1" applyAlignment="1">
      <alignment horizontal="center" vertical="center" wrapText="1"/>
    </xf>
    <xf numFmtId="165" fontId="32" fillId="14" borderId="15" xfId="2" applyNumberFormat="1" applyFont="1" applyFill="1" applyBorder="1" applyAlignment="1">
      <alignment horizontal="center" vertical="center" wrapText="1"/>
    </xf>
    <xf numFmtId="165" fontId="32" fillId="14" borderId="3" xfId="2" applyNumberFormat="1" applyFont="1" applyFill="1" applyBorder="1" applyAlignment="1">
      <alignment horizontal="center" vertical="center" wrapText="1"/>
    </xf>
    <xf numFmtId="165" fontId="32" fillId="14" borderId="16" xfId="2" applyNumberFormat="1" applyFont="1" applyFill="1" applyBorder="1" applyAlignment="1">
      <alignment horizontal="center" vertical="center" wrapText="1"/>
    </xf>
    <xf numFmtId="0" fontId="32" fillId="0" borderId="1" xfId="2" applyFont="1" applyBorder="1" applyAlignment="1">
      <alignment horizontal="left" vertical="center" indent="1"/>
    </xf>
    <xf numFmtId="10" fontId="32" fillId="14" borderId="14" xfId="2" applyNumberFormat="1" applyFont="1" applyFill="1" applyBorder="1" applyAlignment="1">
      <alignment horizontal="center" vertical="center"/>
    </xf>
    <xf numFmtId="10" fontId="32" fillId="14" borderId="10" xfId="2" applyNumberFormat="1" applyFont="1" applyFill="1" applyBorder="1" applyAlignment="1">
      <alignment horizontal="center" vertical="center"/>
    </xf>
    <xf numFmtId="10" fontId="32" fillId="14" borderId="9" xfId="2" applyNumberFormat="1" applyFont="1" applyFill="1" applyBorder="1" applyAlignment="1">
      <alignment horizontal="center" vertical="center"/>
    </xf>
    <xf numFmtId="10" fontId="32" fillId="14" borderId="15" xfId="2" applyNumberFormat="1" applyFont="1" applyFill="1" applyBorder="1" applyAlignment="1">
      <alignment horizontal="center" vertical="center"/>
    </xf>
    <xf numFmtId="10" fontId="32" fillId="14" borderId="3" xfId="2" applyNumberFormat="1" applyFont="1" applyFill="1" applyBorder="1" applyAlignment="1">
      <alignment horizontal="center" vertical="center"/>
    </xf>
    <xf numFmtId="10" fontId="32" fillId="14" borderId="16" xfId="2" applyNumberFormat="1" applyFont="1" applyFill="1" applyBorder="1" applyAlignment="1">
      <alignment horizontal="center" vertical="center"/>
    </xf>
    <xf numFmtId="0" fontId="19" fillId="11" borderId="2" xfId="5" applyFont="1" applyFill="1" applyBorder="1" applyAlignment="1">
      <alignment horizontal="center" vertical="center" wrapText="1"/>
    </xf>
    <xf numFmtId="0" fontId="19" fillId="11" borderId="6" xfId="5" applyFont="1" applyFill="1" applyBorder="1" applyAlignment="1">
      <alignment horizontal="center" vertical="center" wrapText="1"/>
    </xf>
    <xf numFmtId="0" fontId="19" fillId="11" borderId="8" xfId="5" applyFont="1" applyFill="1" applyBorder="1" applyAlignment="1">
      <alignment horizontal="center" vertical="center" wrapText="1"/>
    </xf>
    <xf numFmtId="0" fontId="38" fillId="2" borderId="14" xfId="5" applyFont="1" applyFill="1" applyBorder="1" applyAlignment="1">
      <alignment horizontal="center" vertical="center" wrapText="1"/>
    </xf>
    <xf numFmtId="0" fontId="38" fillId="2" borderId="10" xfId="5" applyFont="1" applyFill="1" applyBorder="1" applyAlignment="1">
      <alignment horizontal="center" vertical="center" wrapText="1"/>
    </xf>
    <xf numFmtId="0" fontId="38" fillId="2" borderId="9" xfId="5" applyFont="1" applyFill="1" applyBorder="1" applyAlignment="1">
      <alignment horizontal="center" vertical="center" wrapText="1"/>
    </xf>
    <xf numFmtId="0" fontId="43" fillId="4" borderId="12" xfId="5" applyFont="1" applyFill="1" applyBorder="1" applyAlignment="1">
      <alignment horizontal="center" vertical="center" wrapText="1"/>
    </xf>
    <xf numFmtId="0" fontId="43" fillId="4" borderId="7" xfId="5" applyFont="1" applyFill="1" applyBorder="1" applyAlignment="1">
      <alignment horizontal="center" vertical="center" wrapText="1"/>
    </xf>
    <xf numFmtId="0" fontId="43" fillId="4" borderId="13" xfId="5" applyFont="1" applyFill="1" applyBorder="1" applyAlignment="1">
      <alignment horizontal="center" vertical="center" wrapText="1"/>
    </xf>
    <xf numFmtId="167" fontId="19" fillId="0" borderId="12" xfId="5" applyNumberFormat="1" applyFont="1" applyBorder="1" applyAlignment="1">
      <alignment horizontal="center" vertical="center" wrapText="1"/>
    </xf>
    <xf numFmtId="167" fontId="19" fillId="0" borderId="7" xfId="5" applyNumberFormat="1" applyFont="1" applyBorder="1" applyAlignment="1">
      <alignment horizontal="center" vertical="center" wrapText="1"/>
    </xf>
    <xf numFmtId="167" fontId="19" fillId="0" borderId="13" xfId="5" applyNumberFormat="1" applyFont="1" applyBorder="1" applyAlignment="1">
      <alignment horizontal="center" vertical="center" wrapText="1"/>
    </xf>
    <xf numFmtId="0" fontId="52" fillId="0" borderId="0" xfId="0" applyFont="1" applyAlignment="1">
      <alignment horizontal="left" wrapText="1"/>
    </xf>
    <xf numFmtId="0" fontId="38" fillId="2" borderId="12" xfId="5" applyFont="1" applyFill="1" applyBorder="1" applyAlignment="1">
      <alignment horizontal="center" vertical="center" wrapText="1"/>
    </xf>
    <xf numFmtId="0" fontId="38" fillId="2" borderId="7" xfId="5" applyFont="1" applyFill="1" applyBorder="1" applyAlignment="1">
      <alignment horizontal="center" vertical="center" wrapText="1"/>
    </xf>
    <xf numFmtId="0" fontId="38" fillId="2" borderId="13" xfId="5" applyFont="1" applyFill="1" applyBorder="1" applyAlignment="1">
      <alignment horizontal="center" vertical="center" wrapText="1"/>
    </xf>
    <xf numFmtId="0" fontId="19" fillId="0" borderId="10" xfId="5" applyFont="1" applyBorder="1" applyAlignment="1">
      <alignment horizontal="left" wrapText="1" indent="1"/>
    </xf>
    <xf numFmtId="0" fontId="14" fillId="11" borderId="23" xfId="0" applyFont="1" applyFill="1" applyBorder="1" applyAlignment="1">
      <alignment horizontal="center" vertical="center"/>
    </xf>
    <xf numFmtId="0" fontId="14" fillId="11" borderId="26" xfId="0" applyFont="1" applyFill="1" applyBorder="1" applyAlignment="1">
      <alignment horizontal="center" vertical="center"/>
    </xf>
    <xf numFmtId="0" fontId="14" fillId="11" borderId="21" xfId="0" applyFont="1" applyFill="1" applyBorder="1" applyAlignment="1">
      <alignment horizontal="center" vertical="center"/>
    </xf>
    <xf numFmtId="2" fontId="14" fillId="12" borderId="25" xfId="0" applyNumberFormat="1" applyFont="1" applyFill="1" applyBorder="1" applyAlignment="1">
      <alignment horizontal="center" vertical="center" textRotation="90" wrapText="1"/>
    </xf>
    <xf numFmtId="2" fontId="14" fillId="12" borderId="24" xfId="0" applyNumberFormat="1" applyFont="1" applyFill="1" applyBorder="1" applyAlignment="1">
      <alignment horizontal="center" vertical="center" textRotation="90" wrapText="1"/>
    </xf>
  </cellXfs>
  <cellStyles count="13">
    <cellStyle name="Currency 2" xfId="10" xr:uid="{00000000-0005-0000-0000-000000000000}"/>
    <cellStyle name="Hyperlink" xfId="1" builtinId="8"/>
    <cellStyle name="Hyperlink 2" xfId="9" xr:uid="{00000000-0005-0000-0000-000001000000}"/>
    <cellStyle name="Normal" xfId="0" builtinId="0"/>
    <cellStyle name="Normal 2" xfId="2" xr:uid="{00000000-0005-0000-0000-000004000000}"/>
    <cellStyle name="Normal 2 2" xfId="5" xr:uid="{00000000-0005-0000-0000-000005000000}"/>
    <cellStyle name="Normal 3" xfId="7" xr:uid="{00000000-0005-0000-0000-000006000000}"/>
    <cellStyle name="Normal 7" xfId="11" xr:uid="{00000000-0005-0000-0000-000007000000}"/>
    <cellStyle name="Percent" xfId="3" builtinId="5"/>
    <cellStyle name="Percent 2" xfId="4" xr:uid="{00000000-0005-0000-0000-000008000000}"/>
    <cellStyle name="Percent 2 2" xfId="6" xr:uid="{00000000-0005-0000-0000-000009000000}"/>
    <cellStyle name="Percent 3" xfId="8" xr:uid="{00000000-0005-0000-0000-00000A000000}"/>
    <cellStyle name="Pourcentage 5" xfId="12" xr:uid="{00000000-0005-0000-0000-00000C000000}"/>
  </cellStyles>
  <dxfs count="0"/>
  <tableStyles count="0" defaultTableStyle="TableStyleMedium9" defaultPivotStyle="PivotStyleLight16"/>
  <colors>
    <mruColors>
      <color rgb="FF415563"/>
      <color rgb="FFE352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 Id="rId30"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940444300132728E-2"/>
          <c:y val="5.9726791576795696E-2"/>
          <c:w val="0.89000218722659652"/>
          <c:h val="0.72128098571011956"/>
        </c:manualLayout>
      </c:layout>
      <c:lineChart>
        <c:grouping val="standard"/>
        <c:varyColors val="0"/>
        <c:ser>
          <c:idx val="1"/>
          <c:order val="0"/>
          <c:tx>
            <c:strRef>
              <c:f>'[1]IPC 2022'!$C$2</c:f>
              <c:strCache>
                <c:ptCount val="1"/>
                <c:pt idx="0">
                  <c:v>1 year</c:v>
                </c:pt>
              </c:strCache>
            </c:strRef>
          </c:tx>
          <c:spPr>
            <a:ln w="28575" cap="rnd">
              <a:solidFill>
                <a:schemeClr val="accent2"/>
              </a:solidFill>
              <a:round/>
            </a:ln>
            <a:effectLst/>
          </c:spPr>
          <c:marker>
            <c:symbol val="none"/>
          </c:marker>
          <c:cat>
            <c:numRef>
              <c:f>'[1]IPC 2022'!$A$27:$A$351</c:f>
              <c:numCache>
                <c:formatCode>General</c:formatCode>
                <c:ptCount val="325"/>
                <c:pt idx="0">
                  <c:v>35431</c:v>
                </c:pt>
                <c:pt idx="1">
                  <c:v>35462</c:v>
                </c:pt>
                <c:pt idx="2">
                  <c:v>35490</c:v>
                </c:pt>
                <c:pt idx="3">
                  <c:v>35521</c:v>
                </c:pt>
                <c:pt idx="4">
                  <c:v>35551</c:v>
                </c:pt>
                <c:pt idx="5">
                  <c:v>35582</c:v>
                </c:pt>
                <c:pt idx="6">
                  <c:v>35612</c:v>
                </c:pt>
                <c:pt idx="7">
                  <c:v>35643</c:v>
                </c:pt>
                <c:pt idx="8">
                  <c:v>35674</c:v>
                </c:pt>
                <c:pt idx="9">
                  <c:v>35704</c:v>
                </c:pt>
                <c:pt idx="10">
                  <c:v>35735</c:v>
                </c:pt>
                <c:pt idx="11">
                  <c:v>35765</c:v>
                </c:pt>
                <c:pt idx="12">
                  <c:v>35796</c:v>
                </c:pt>
                <c:pt idx="13">
                  <c:v>35827</c:v>
                </c:pt>
                <c:pt idx="14">
                  <c:v>35855</c:v>
                </c:pt>
                <c:pt idx="15">
                  <c:v>35886</c:v>
                </c:pt>
                <c:pt idx="16">
                  <c:v>35916</c:v>
                </c:pt>
                <c:pt idx="17">
                  <c:v>35947</c:v>
                </c:pt>
                <c:pt idx="18">
                  <c:v>35977</c:v>
                </c:pt>
                <c:pt idx="19">
                  <c:v>36008</c:v>
                </c:pt>
                <c:pt idx="20">
                  <c:v>36039</c:v>
                </c:pt>
                <c:pt idx="21">
                  <c:v>36069</c:v>
                </c:pt>
                <c:pt idx="22">
                  <c:v>36100</c:v>
                </c:pt>
                <c:pt idx="23">
                  <c:v>36130</c:v>
                </c:pt>
                <c:pt idx="24">
                  <c:v>36161</c:v>
                </c:pt>
                <c:pt idx="25">
                  <c:v>36192</c:v>
                </c:pt>
                <c:pt idx="26">
                  <c:v>36220</c:v>
                </c:pt>
                <c:pt idx="27">
                  <c:v>36251</c:v>
                </c:pt>
                <c:pt idx="28">
                  <c:v>36281</c:v>
                </c:pt>
                <c:pt idx="29">
                  <c:v>36312</c:v>
                </c:pt>
                <c:pt idx="30">
                  <c:v>36342</c:v>
                </c:pt>
                <c:pt idx="31">
                  <c:v>36373</c:v>
                </c:pt>
                <c:pt idx="32">
                  <c:v>36404</c:v>
                </c:pt>
                <c:pt idx="33">
                  <c:v>36434</c:v>
                </c:pt>
                <c:pt idx="34">
                  <c:v>36465</c:v>
                </c:pt>
                <c:pt idx="35">
                  <c:v>36495</c:v>
                </c:pt>
                <c:pt idx="36">
                  <c:v>36526</c:v>
                </c:pt>
                <c:pt idx="37">
                  <c:v>36557</c:v>
                </c:pt>
                <c:pt idx="38">
                  <c:v>36586</c:v>
                </c:pt>
                <c:pt idx="39">
                  <c:v>36617</c:v>
                </c:pt>
                <c:pt idx="40">
                  <c:v>36647</c:v>
                </c:pt>
                <c:pt idx="41">
                  <c:v>36678</c:v>
                </c:pt>
                <c:pt idx="42">
                  <c:v>36708</c:v>
                </c:pt>
                <c:pt idx="43">
                  <c:v>36739</c:v>
                </c:pt>
                <c:pt idx="44">
                  <c:v>36770</c:v>
                </c:pt>
                <c:pt idx="45">
                  <c:v>36800</c:v>
                </c:pt>
                <c:pt idx="46">
                  <c:v>36831</c:v>
                </c:pt>
                <c:pt idx="47">
                  <c:v>36861</c:v>
                </c:pt>
                <c:pt idx="48">
                  <c:v>36892</c:v>
                </c:pt>
                <c:pt idx="49">
                  <c:v>36923</c:v>
                </c:pt>
                <c:pt idx="50">
                  <c:v>36951</c:v>
                </c:pt>
                <c:pt idx="51">
                  <c:v>36982</c:v>
                </c:pt>
                <c:pt idx="52">
                  <c:v>37012</c:v>
                </c:pt>
                <c:pt idx="53">
                  <c:v>37043</c:v>
                </c:pt>
                <c:pt idx="54">
                  <c:v>37073</c:v>
                </c:pt>
                <c:pt idx="55">
                  <c:v>37104</c:v>
                </c:pt>
                <c:pt idx="56">
                  <c:v>37135</c:v>
                </c:pt>
                <c:pt idx="57">
                  <c:v>37165</c:v>
                </c:pt>
                <c:pt idx="58">
                  <c:v>37196</c:v>
                </c:pt>
                <c:pt idx="59">
                  <c:v>37226</c:v>
                </c:pt>
                <c:pt idx="60">
                  <c:v>37257</c:v>
                </c:pt>
                <c:pt idx="61">
                  <c:v>37288</c:v>
                </c:pt>
                <c:pt idx="62">
                  <c:v>37316</c:v>
                </c:pt>
                <c:pt idx="63">
                  <c:v>37347</c:v>
                </c:pt>
                <c:pt idx="64">
                  <c:v>37377</c:v>
                </c:pt>
                <c:pt idx="65">
                  <c:v>37408</c:v>
                </c:pt>
                <c:pt idx="66">
                  <c:v>37438</c:v>
                </c:pt>
                <c:pt idx="67">
                  <c:v>37469</c:v>
                </c:pt>
                <c:pt idx="68">
                  <c:v>37500</c:v>
                </c:pt>
                <c:pt idx="69">
                  <c:v>37530</c:v>
                </c:pt>
                <c:pt idx="70">
                  <c:v>37561</c:v>
                </c:pt>
                <c:pt idx="71">
                  <c:v>37591</c:v>
                </c:pt>
                <c:pt idx="72">
                  <c:v>37622</c:v>
                </c:pt>
                <c:pt idx="73">
                  <c:v>37653</c:v>
                </c:pt>
                <c:pt idx="74">
                  <c:v>37681</c:v>
                </c:pt>
                <c:pt idx="75">
                  <c:v>37712</c:v>
                </c:pt>
                <c:pt idx="76">
                  <c:v>37742</c:v>
                </c:pt>
                <c:pt idx="77">
                  <c:v>37773</c:v>
                </c:pt>
                <c:pt idx="78">
                  <c:v>37803</c:v>
                </c:pt>
                <c:pt idx="79">
                  <c:v>37834</c:v>
                </c:pt>
                <c:pt idx="80">
                  <c:v>37865</c:v>
                </c:pt>
                <c:pt idx="81">
                  <c:v>37895</c:v>
                </c:pt>
                <c:pt idx="82">
                  <c:v>37926</c:v>
                </c:pt>
                <c:pt idx="83">
                  <c:v>37956</c:v>
                </c:pt>
                <c:pt idx="84">
                  <c:v>37987</c:v>
                </c:pt>
                <c:pt idx="85">
                  <c:v>38018</c:v>
                </c:pt>
                <c:pt idx="86">
                  <c:v>38047</c:v>
                </c:pt>
                <c:pt idx="87">
                  <c:v>38078</c:v>
                </c:pt>
                <c:pt idx="88">
                  <c:v>38108</c:v>
                </c:pt>
                <c:pt idx="89">
                  <c:v>38139</c:v>
                </c:pt>
                <c:pt idx="90">
                  <c:v>38169</c:v>
                </c:pt>
                <c:pt idx="91">
                  <c:v>38200</c:v>
                </c:pt>
                <c:pt idx="92">
                  <c:v>38231</c:v>
                </c:pt>
                <c:pt idx="93">
                  <c:v>38261</c:v>
                </c:pt>
                <c:pt idx="94">
                  <c:v>38292</c:v>
                </c:pt>
                <c:pt idx="95">
                  <c:v>38322</c:v>
                </c:pt>
                <c:pt idx="96">
                  <c:v>38353</c:v>
                </c:pt>
                <c:pt idx="97">
                  <c:v>38384</c:v>
                </c:pt>
                <c:pt idx="98">
                  <c:v>38412</c:v>
                </c:pt>
                <c:pt idx="99">
                  <c:v>38443</c:v>
                </c:pt>
                <c:pt idx="100">
                  <c:v>38473</c:v>
                </c:pt>
                <c:pt idx="101">
                  <c:v>38504</c:v>
                </c:pt>
                <c:pt idx="102">
                  <c:v>38534</c:v>
                </c:pt>
                <c:pt idx="103">
                  <c:v>38565</c:v>
                </c:pt>
                <c:pt idx="104">
                  <c:v>38596</c:v>
                </c:pt>
                <c:pt idx="105">
                  <c:v>38626</c:v>
                </c:pt>
                <c:pt idx="106">
                  <c:v>38657</c:v>
                </c:pt>
                <c:pt idx="107">
                  <c:v>38687</c:v>
                </c:pt>
                <c:pt idx="108">
                  <c:v>38718</c:v>
                </c:pt>
                <c:pt idx="109">
                  <c:v>38749</c:v>
                </c:pt>
                <c:pt idx="110">
                  <c:v>38777</c:v>
                </c:pt>
                <c:pt idx="111">
                  <c:v>38808</c:v>
                </c:pt>
                <c:pt idx="112">
                  <c:v>38838</c:v>
                </c:pt>
                <c:pt idx="113">
                  <c:v>38869</c:v>
                </c:pt>
                <c:pt idx="114">
                  <c:v>38899</c:v>
                </c:pt>
                <c:pt idx="115">
                  <c:v>38930</c:v>
                </c:pt>
                <c:pt idx="116">
                  <c:v>38961</c:v>
                </c:pt>
                <c:pt idx="117">
                  <c:v>38991</c:v>
                </c:pt>
                <c:pt idx="118">
                  <c:v>39022</c:v>
                </c:pt>
                <c:pt idx="119">
                  <c:v>39052</c:v>
                </c:pt>
                <c:pt idx="120">
                  <c:v>39083</c:v>
                </c:pt>
                <c:pt idx="121">
                  <c:v>39114</c:v>
                </c:pt>
                <c:pt idx="122">
                  <c:v>39142</c:v>
                </c:pt>
                <c:pt idx="123">
                  <c:v>39173</c:v>
                </c:pt>
                <c:pt idx="124">
                  <c:v>39203</c:v>
                </c:pt>
                <c:pt idx="125">
                  <c:v>39234</c:v>
                </c:pt>
                <c:pt idx="126">
                  <c:v>39264</c:v>
                </c:pt>
                <c:pt idx="127">
                  <c:v>39295</c:v>
                </c:pt>
                <c:pt idx="128">
                  <c:v>39326</c:v>
                </c:pt>
                <c:pt idx="129">
                  <c:v>39356</c:v>
                </c:pt>
                <c:pt idx="130">
                  <c:v>39387</c:v>
                </c:pt>
                <c:pt idx="131">
                  <c:v>39417</c:v>
                </c:pt>
                <c:pt idx="132">
                  <c:v>39448</c:v>
                </c:pt>
                <c:pt idx="133">
                  <c:v>39479</c:v>
                </c:pt>
                <c:pt idx="134">
                  <c:v>39508</c:v>
                </c:pt>
                <c:pt idx="135">
                  <c:v>39539</c:v>
                </c:pt>
                <c:pt idx="136">
                  <c:v>39569</c:v>
                </c:pt>
                <c:pt idx="137">
                  <c:v>39600</c:v>
                </c:pt>
                <c:pt idx="138">
                  <c:v>39630</c:v>
                </c:pt>
                <c:pt idx="139">
                  <c:v>39661</c:v>
                </c:pt>
                <c:pt idx="140">
                  <c:v>39692</c:v>
                </c:pt>
                <c:pt idx="141">
                  <c:v>39722</c:v>
                </c:pt>
                <c:pt idx="142">
                  <c:v>39753</c:v>
                </c:pt>
                <c:pt idx="143">
                  <c:v>39783</c:v>
                </c:pt>
                <c:pt idx="144">
                  <c:v>39814</c:v>
                </c:pt>
                <c:pt idx="145">
                  <c:v>39845</c:v>
                </c:pt>
                <c:pt idx="146">
                  <c:v>39873</c:v>
                </c:pt>
                <c:pt idx="147">
                  <c:v>39904</c:v>
                </c:pt>
                <c:pt idx="148">
                  <c:v>39934</c:v>
                </c:pt>
                <c:pt idx="149">
                  <c:v>39965</c:v>
                </c:pt>
                <c:pt idx="150">
                  <c:v>39995</c:v>
                </c:pt>
                <c:pt idx="151">
                  <c:v>40026</c:v>
                </c:pt>
                <c:pt idx="152">
                  <c:v>40057</c:v>
                </c:pt>
                <c:pt idx="153">
                  <c:v>40087</c:v>
                </c:pt>
                <c:pt idx="154">
                  <c:v>40118</c:v>
                </c:pt>
                <c:pt idx="155">
                  <c:v>40148</c:v>
                </c:pt>
                <c:pt idx="156">
                  <c:v>40179</c:v>
                </c:pt>
                <c:pt idx="157">
                  <c:v>40210</c:v>
                </c:pt>
                <c:pt idx="158">
                  <c:v>40238</c:v>
                </c:pt>
                <c:pt idx="159">
                  <c:v>40269</c:v>
                </c:pt>
                <c:pt idx="160">
                  <c:v>40299</c:v>
                </c:pt>
                <c:pt idx="161">
                  <c:v>40330</c:v>
                </c:pt>
                <c:pt idx="162">
                  <c:v>40360</c:v>
                </c:pt>
                <c:pt idx="163">
                  <c:v>40391</c:v>
                </c:pt>
                <c:pt idx="164">
                  <c:v>40422</c:v>
                </c:pt>
                <c:pt idx="165">
                  <c:v>40452</c:v>
                </c:pt>
                <c:pt idx="166">
                  <c:v>40483</c:v>
                </c:pt>
                <c:pt idx="167">
                  <c:v>40513</c:v>
                </c:pt>
                <c:pt idx="168">
                  <c:v>40544</c:v>
                </c:pt>
                <c:pt idx="169">
                  <c:v>40575</c:v>
                </c:pt>
                <c:pt idx="170">
                  <c:v>40603</c:v>
                </c:pt>
                <c:pt idx="171">
                  <c:v>40634</c:v>
                </c:pt>
                <c:pt idx="172">
                  <c:v>40664</c:v>
                </c:pt>
                <c:pt idx="173">
                  <c:v>40695</c:v>
                </c:pt>
                <c:pt idx="174">
                  <c:v>40725</c:v>
                </c:pt>
                <c:pt idx="175">
                  <c:v>40756</c:v>
                </c:pt>
                <c:pt idx="176">
                  <c:v>40787</c:v>
                </c:pt>
                <c:pt idx="177">
                  <c:v>40817</c:v>
                </c:pt>
                <c:pt idx="178">
                  <c:v>40848</c:v>
                </c:pt>
                <c:pt idx="179">
                  <c:v>40878</c:v>
                </c:pt>
                <c:pt idx="180">
                  <c:v>40909</c:v>
                </c:pt>
                <c:pt idx="181">
                  <c:v>40940</c:v>
                </c:pt>
                <c:pt idx="182">
                  <c:v>40969</c:v>
                </c:pt>
                <c:pt idx="183">
                  <c:v>41000</c:v>
                </c:pt>
                <c:pt idx="184">
                  <c:v>41030</c:v>
                </c:pt>
                <c:pt idx="185">
                  <c:v>41061</c:v>
                </c:pt>
                <c:pt idx="186">
                  <c:v>41091</c:v>
                </c:pt>
                <c:pt idx="187">
                  <c:v>41122</c:v>
                </c:pt>
                <c:pt idx="188">
                  <c:v>41153</c:v>
                </c:pt>
                <c:pt idx="189">
                  <c:v>41183</c:v>
                </c:pt>
                <c:pt idx="190">
                  <c:v>41214</c:v>
                </c:pt>
                <c:pt idx="191">
                  <c:v>41244</c:v>
                </c:pt>
                <c:pt idx="192">
                  <c:v>41275</c:v>
                </c:pt>
                <c:pt idx="193">
                  <c:v>41306</c:v>
                </c:pt>
                <c:pt idx="194">
                  <c:v>41334</c:v>
                </c:pt>
                <c:pt idx="195">
                  <c:v>41365</c:v>
                </c:pt>
                <c:pt idx="196">
                  <c:v>41395</c:v>
                </c:pt>
                <c:pt idx="197">
                  <c:v>41426</c:v>
                </c:pt>
                <c:pt idx="198">
                  <c:v>41456</c:v>
                </c:pt>
                <c:pt idx="199">
                  <c:v>41487</c:v>
                </c:pt>
                <c:pt idx="200">
                  <c:v>41518</c:v>
                </c:pt>
                <c:pt idx="201">
                  <c:v>41548</c:v>
                </c:pt>
                <c:pt idx="202">
                  <c:v>41579</c:v>
                </c:pt>
                <c:pt idx="203">
                  <c:v>41609</c:v>
                </c:pt>
                <c:pt idx="204">
                  <c:v>41640</c:v>
                </c:pt>
                <c:pt idx="205">
                  <c:v>41671</c:v>
                </c:pt>
                <c:pt idx="206">
                  <c:v>41699</c:v>
                </c:pt>
                <c:pt idx="207">
                  <c:v>41730</c:v>
                </c:pt>
                <c:pt idx="208">
                  <c:v>41760</c:v>
                </c:pt>
                <c:pt idx="209">
                  <c:v>41791</c:v>
                </c:pt>
                <c:pt idx="210">
                  <c:v>41821</c:v>
                </c:pt>
                <c:pt idx="211">
                  <c:v>41852</c:v>
                </c:pt>
                <c:pt idx="212">
                  <c:v>41883</c:v>
                </c:pt>
                <c:pt idx="213">
                  <c:v>41913</c:v>
                </c:pt>
                <c:pt idx="214">
                  <c:v>41944</c:v>
                </c:pt>
                <c:pt idx="215">
                  <c:v>41974</c:v>
                </c:pt>
                <c:pt idx="216">
                  <c:v>42005</c:v>
                </c:pt>
                <c:pt idx="217">
                  <c:v>42036</c:v>
                </c:pt>
                <c:pt idx="218">
                  <c:v>42064</c:v>
                </c:pt>
                <c:pt idx="219">
                  <c:v>42095</c:v>
                </c:pt>
                <c:pt idx="220">
                  <c:v>42125</c:v>
                </c:pt>
                <c:pt idx="221">
                  <c:v>42156</c:v>
                </c:pt>
                <c:pt idx="222">
                  <c:v>42186</c:v>
                </c:pt>
                <c:pt idx="223">
                  <c:v>42217</c:v>
                </c:pt>
                <c:pt idx="224">
                  <c:v>42248</c:v>
                </c:pt>
                <c:pt idx="225">
                  <c:v>42278</c:v>
                </c:pt>
                <c:pt idx="226">
                  <c:v>42309</c:v>
                </c:pt>
                <c:pt idx="227">
                  <c:v>42339</c:v>
                </c:pt>
                <c:pt idx="228">
                  <c:v>42370</c:v>
                </c:pt>
                <c:pt idx="229">
                  <c:v>42401</c:v>
                </c:pt>
                <c:pt idx="230">
                  <c:v>42430</c:v>
                </c:pt>
                <c:pt idx="231">
                  <c:v>42461</c:v>
                </c:pt>
                <c:pt idx="232">
                  <c:v>42491</c:v>
                </c:pt>
                <c:pt idx="233">
                  <c:v>42522</c:v>
                </c:pt>
                <c:pt idx="234">
                  <c:v>42552</c:v>
                </c:pt>
                <c:pt idx="235">
                  <c:v>42583</c:v>
                </c:pt>
                <c:pt idx="236">
                  <c:v>42614</c:v>
                </c:pt>
                <c:pt idx="237">
                  <c:v>42644</c:v>
                </c:pt>
                <c:pt idx="238">
                  <c:v>42675</c:v>
                </c:pt>
                <c:pt idx="239">
                  <c:v>42705</c:v>
                </c:pt>
                <c:pt idx="240">
                  <c:v>42736</c:v>
                </c:pt>
                <c:pt idx="241">
                  <c:v>42767</c:v>
                </c:pt>
                <c:pt idx="242">
                  <c:v>42795</c:v>
                </c:pt>
                <c:pt idx="243">
                  <c:v>42826</c:v>
                </c:pt>
                <c:pt idx="244">
                  <c:v>42856</c:v>
                </c:pt>
                <c:pt idx="245">
                  <c:v>42887</c:v>
                </c:pt>
                <c:pt idx="246">
                  <c:v>42917</c:v>
                </c:pt>
                <c:pt idx="247">
                  <c:v>42948</c:v>
                </c:pt>
                <c:pt idx="248">
                  <c:v>42979</c:v>
                </c:pt>
                <c:pt idx="249">
                  <c:v>43009</c:v>
                </c:pt>
                <c:pt idx="250">
                  <c:v>43040</c:v>
                </c:pt>
                <c:pt idx="251">
                  <c:v>43070</c:v>
                </c:pt>
                <c:pt idx="252">
                  <c:v>43101</c:v>
                </c:pt>
                <c:pt idx="253">
                  <c:v>43132</c:v>
                </c:pt>
                <c:pt idx="254">
                  <c:v>43160</c:v>
                </c:pt>
                <c:pt idx="255">
                  <c:v>43191</c:v>
                </c:pt>
                <c:pt idx="256">
                  <c:v>43221</c:v>
                </c:pt>
                <c:pt idx="257">
                  <c:v>43252</c:v>
                </c:pt>
                <c:pt idx="258">
                  <c:v>43282</c:v>
                </c:pt>
                <c:pt idx="259">
                  <c:v>43313</c:v>
                </c:pt>
                <c:pt idx="260">
                  <c:v>43344</c:v>
                </c:pt>
                <c:pt idx="261">
                  <c:v>43374</c:v>
                </c:pt>
                <c:pt idx="262">
                  <c:v>43405</c:v>
                </c:pt>
                <c:pt idx="263">
                  <c:v>43435</c:v>
                </c:pt>
                <c:pt idx="264">
                  <c:v>43466</c:v>
                </c:pt>
                <c:pt idx="265">
                  <c:v>43497</c:v>
                </c:pt>
                <c:pt idx="266">
                  <c:v>43525</c:v>
                </c:pt>
                <c:pt idx="267">
                  <c:v>43556</c:v>
                </c:pt>
                <c:pt idx="268">
                  <c:v>43586</c:v>
                </c:pt>
                <c:pt idx="269">
                  <c:v>43617</c:v>
                </c:pt>
                <c:pt idx="270">
                  <c:v>43647</c:v>
                </c:pt>
                <c:pt idx="271">
                  <c:v>43678</c:v>
                </c:pt>
                <c:pt idx="272">
                  <c:v>43709</c:v>
                </c:pt>
                <c:pt idx="273">
                  <c:v>43739</c:v>
                </c:pt>
                <c:pt idx="274">
                  <c:v>43770</c:v>
                </c:pt>
                <c:pt idx="275">
                  <c:v>43800</c:v>
                </c:pt>
                <c:pt idx="276">
                  <c:v>43831</c:v>
                </c:pt>
                <c:pt idx="277">
                  <c:v>43862</c:v>
                </c:pt>
                <c:pt idx="278">
                  <c:v>43891</c:v>
                </c:pt>
                <c:pt idx="279">
                  <c:v>43922</c:v>
                </c:pt>
                <c:pt idx="280">
                  <c:v>43952</c:v>
                </c:pt>
                <c:pt idx="281">
                  <c:v>43983</c:v>
                </c:pt>
                <c:pt idx="282">
                  <c:v>44013</c:v>
                </c:pt>
                <c:pt idx="283">
                  <c:v>44044</c:v>
                </c:pt>
                <c:pt idx="284">
                  <c:v>44075</c:v>
                </c:pt>
                <c:pt idx="285">
                  <c:v>44105</c:v>
                </c:pt>
                <c:pt idx="286">
                  <c:v>44136</c:v>
                </c:pt>
                <c:pt idx="287">
                  <c:v>44166</c:v>
                </c:pt>
                <c:pt idx="288">
                  <c:v>44197</c:v>
                </c:pt>
                <c:pt idx="289">
                  <c:v>44228</c:v>
                </c:pt>
                <c:pt idx="290">
                  <c:v>44256</c:v>
                </c:pt>
                <c:pt idx="291">
                  <c:v>44287</c:v>
                </c:pt>
                <c:pt idx="292">
                  <c:v>44317</c:v>
                </c:pt>
                <c:pt idx="293">
                  <c:v>44348</c:v>
                </c:pt>
                <c:pt idx="294">
                  <c:v>44378</c:v>
                </c:pt>
                <c:pt idx="295">
                  <c:v>44409</c:v>
                </c:pt>
                <c:pt idx="296">
                  <c:v>44440</c:v>
                </c:pt>
                <c:pt idx="297">
                  <c:v>44470</c:v>
                </c:pt>
                <c:pt idx="298">
                  <c:v>44501</c:v>
                </c:pt>
                <c:pt idx="299">
                  <c:v>44531</c:v>
                </c:pt>
                <c:pt idx="300">
                  <c:v>44562</c:v>
                </c:pt>
                <c:pt idx="301">
                  <c:v>44593</c:v>
                </c:pt>
                <c:pt idx="302">
                  <c:v>44621</c:v>
                </c:pt>
                <c:pt idx="303">
                  <c:v>44652</c:v>
                </c:pt>
                <c:pt idx="304">
                  <c:v>44682</c:v>
                </c:pt>
                <c:pt idx="305">
                  <c:v>44713</c:v>
                </c:pt>
                <c:pt idx="306">
                  <c:v>44743</c:v>
                </c:pt>
                <c:pt idx="307">
                  <c:v>44774</c:v>
                </c:pt>
                <c:pt idx="308">
                  <c:v>44805</c:v>
                </c:pt>
                <c:pt idx="309">
                  <c:v>44835</c:v>
                </c:pt>
                <c:pt idx="310">
                  <c:v>44866</c:v>
                </c:pt>
                <c:pt idx="311">
                  <c:v>44896</c:v>
                </c:pt>
                <c:pt idx="312">
                  <c:v>44927</c:v>
                </c:pt>
                <c:pt idx="313">
                  <c:v>44958</c:v>
                </c:pt>
                <c:pt idx="314">
                  <c:v>44986</c:v>
                </c:pt>
                <c:pt idx="315">
                  <c:v>45017</c:v>
                </c:pt>
                <c:pt idx="316">
                  <c:v>45047</c:v>
                </c:pt>
                <c:pt idx="317">
                  <c:v>45078</c:v>
                </c:pt>
                <c:pt idx="318">
                  <c:v>45108</c:v>
                </c:pt>
                <c:pt idx="319">
                  <c:v>45139</c:v>
                </c:pt>
                <c:pt idx="320">
                  <c:v>45170</c:v>
                </c:pt>
                <c:pt idx="321">
                  <c:v>45200</c:v>
                </c:pt>
                <c:pt idx="322">
                  <c:v>45231</c:v>
                </c:pt>
                <c:pt idx="323">
                  <c:v>45261</c:v>
                </c:pt>
                <c:pt idx="324">
                  <c:v>45292</c:v>
                </c:pt>
              </c:numCache>
            </c:numRef>
          </c:cat>
          <c:val>
            <c:numRef>
              <c:f>'[1]IPC 2022'!$C$27:$C$351</c:f>
              <c:numCache>
                <c:formatCode>General</c:formatCode>
                <c:ptCount val="325"/>
                <c:pt idx="0">
                  <c:v>2.1590909090909216E-2</c:v>
                </c:pt>
                <c:pt idx="1">
                  <c:v>2.2701475595913845E-2</c:v>
                </c:pt>
                <c:pt idx="2">
                  <c:v>1.9209039548022666E-2</c:v>
                </c:pt>
                <c:pt idx="3">
                  <c:v>1.6910935738444266E-2</c:v>
                </c:pt>
                <c:pt idx="4">
                  <c:v>1.4606741573033766E-2</c:v>
                </c:pt>
                <c:pt idx="5">
                  <c:v>1.6853932584269593E-2</c:v>
                </c:pt>
                <c:pt idx="6">
                  <c:v>1.6853932584269593E-2</c:v>
                </c:pt>
                <c:pt idx="7">
                  <c:v>1.7977528089887507E-2</c:v>
                </c:pt>
                <c:pt idx="8">
                  <c:v>1.6835016835016869E-2</c:v>
                </c:pt>
                <c:pt idx="9">
                  <c:v>1.4557670772676445E-2</c:v>
                </c:pt>
                <c:pt idx="10">
                  <c:v>8.9186176142697082E-3</c:v>
                </c:pt>
                <c:pt idx="11">
                  <c:v>7.8037904124861335E-3</c:v>
                </c:pt>
                <c:pt idx="12">
                  <c:v>1.1123470522803158E-2</c:v>
                </c:pt>
                <c:pt idx="13">
                  <c:v>9.9889012208658201E-3</c:v>
                </c:pt>
                <c:pt idx="14">
                  <c:v>9.9778270509975897E-3</c:v>
                </c:pt>
                <c:pt idx="15">
                  <c:v>8.8691796008868451E-3</c:v>
                </c:pt>
                <c:pt idx="16">
                  <c:v>1.1074197120708673E-2</c:v>
                </c:pt>
                <c:pt idx="17">
                  <c:v>9.944751381215422E-3</c:v>
                </c:pt>
                <c:pt idx="18">
                  <c:v>9.944751381215422E-3</c:v>
                </c:pt>
                <c:pt idx="19">
                  <c:v>8.8300220750552327E-3</c:v>
                </c:pt>
                <c:pt idx="20">
                  <c:v>6.6225165562914245E-3</c:v>
                </c:pt>
                <c:pt idx="21">
                  <c:v>1.1037527593819041E-2</c:v>
                </c:pt>
                <c:pt idx="22">
                  <c:v>1.2154696132596676E-2</c:v>
                </c:pt>
                <c:pt idx="23">
                  <c:v>9.9557522123892017E-3</c:v>
                </c:pt>
                <c:pt idx="24">
                  <c:v>6.6006600660064585E-3</c:v>
                </c:pt>
                <c:pt idx="25">
                  <c:v>6.59340659340657E-3</c:v>
                </c:pt>
                <c:pt idx="26">
                  <c:v>9.8792535675082949E-3</c:v>
                </c:pt>
                <c:pt idx="27">
                  <c:v>1.6483516483516425E-2</c:v>
                </c:pt>
                <c:pt idx="28">
                  <c:v>1.533406352683464E-2</c:v>
                </c:pt>
                <c:pt idx="29">
                  <c:v>1.6411378555798661E-2</c:v>
                </c:pt>
                <c:pt idx="30">
                  <c:v>1.8599562363238453E-2</c:v>
                </c:pt>
                <c:pt idx="31">
                  <c:v>2.0787746170678245E-2</c:v>
                </c:pt>
                <c:pt idx="32">
                  <c:v>2.631578947368407E-2</c:v>
                </c:pt>
                <c:pt idx="33">
                  <c:v>2.2925764192139875E-2</c:v>
                </c:pt>
                <c:pt idx="34">
                  <c:v>2.1834061135371119E-2</c:v>
                </c:pt>
                <c:pt idx="35">
                  <c:v>2.6286966046002336E-2</c:v>
                </c:pt>
                <c:pt idx="36">
                  <c:v>2.1857923497267784E-2</c:v>
                </c:pt>
                <c:pt idx="37">
                  <c:v>2.729257641921401E-2</c:v>
                </c:pt>
                <c:pt idx="38">
                  <c:v>3.0434782608695699E-2</c:v>
                </c:pt>
                <c:pt idx="39">
                  <c:v>2.1621621621621623E-2</c:v>
                </c:pt>
                <c:pt idx="40">
                  <c:v>2.373247033441217E-2</c:v>
                </c:pt>
                <c:pt idx="41">
                  <c:v>2.7987082884822323E-2</c:v>
                </c:pt>
                <c:pt idx="42">
                  <c:v>2.9001074113855996E-2</c:v>
                </c:pt>
                <c:pt idx="43">
                  <c:v>2.5723472668810254E-2</c:v>
                </c:pt>
                <c:pt idx="44">
                  <c:v>2.6709401709401615E-2</c:v>
                </c:pt>
                <c:pt idx="45">
                  <c:v>2.7748132337246378E-2</c:v>
                </c:pt>
                <c:pt idx="46">
                  <c:v>3.2051282051282159E-2</c:v>
                </c:pt>
                <c:pt idx="47">
                  <c:v>3.2017075773745907E-2</c:v>
                </c:pt>
                <c:pt idx="48">
                  <c:v>2.9946524064171198E-2</c:v>
                </c:pt>
                <c:pt idx="49">
                  <c:v>2.8692879914984148E-2</c:v>
                </c:pt>
                <c:pt idx="50">
                  <c:v>2.4261603375527407E-2</c:v>
                </c:pt>
                <c:pt idx="51">
                  <c:v>3.4920634920634797E-2</c:v>
                </c:pt>
                <c:pt idx="52">
                  <c:v>3.8988408851422518E-2</c:v>
                </c:pt>
                <c:pt idx="53">
                  <c:v>3.3507853403141441E-2</c:v>
                </c:pt>
                <c:pt idx="54">
                  <c:v>2.7139874739039671E-2</c:v>
                </c:pt>
                <c:pt idx="55">
                  <c:v>2.8213166144200663E-2</c:v>
                </c:pt>
                <c:pt idx="56">
                  <c:v>2.6014568158168494E-2</c:v>
                </c:pt>
                <c:pt idx="57">
                  <c:v>1.8691588785046731E-2</c:v>
                </c:pt>
                <c:pt idx="58">
                  <c:v>6.2111801242237252E-3</c:v>
                </c:pt>
                <c:pt idx="59">
                  <c:v>7.2388831437435464E-3</c:v>
                </c:pt>
                <c:pt idx="60">
                  <c:v>1.349948078920038E-2</c:v>
                </c:pt>
                <c:pt idx="61">
                  <c:v>1.4462809917355379E-2</c:v>
                </c:pt>
                <c:pt idx="62">
                  <c:v>1.8537590113285374E-2</c:v>
                </c:pt>
                <c:pt idx="63">
                  <c:v>1.7382413087934534E-2</c:v>
                </c:pt>
                <c:pt idx="64">
                  <c:v>1.1156186612576224E-2</c:v>
                </c:pt>
                <c:pt idx="65">
                  <c:v>1.2158054711246313E-2</c:v>
                </c:pt>
                <c:pt idx="66">
                  <c:v>2.1341463414634054E-2</c:v>
                </c:pt>
                <c:pt idx="67">
                  <c:v>2.5406504065040636E-2</c:v>
                </c:pt>
                <c:pt idx="68">
                  <c:v>2.3326572008113722E-2</c:v>
                </c:pt>
                <c:pt idx="69">
                  <c:v>3.1600407747196746E-2</c:v>
                </c:pt>
                <c:pt idx="70">
                  <c:v>4.4238683127572065E-2</c:v>
                </c:pt>
                <c:pt idx="71">
                  <c:v>3.7987679671457775E-2</c:v>
                </c:pt>
                <c:pt idx="72">
                  <c:v>4.508196721311486E-2</c:v>
                </c:pt>
                <c:pt idx="73">
                  <c:v>4.6843177189409335E-2</c:v>
                </c:pt>
                <c:pt idx="74">
                  <c:v>4.2467138523761161E-2</c:v>
                </c:pt>
                <c:pt idx="75">
                  <c:v>2.9145728643216184E-2</c:v>
                </c:pt>
                <c:pt idx="76">
                  <c:v>2.8084252758274753E-2</c:v>
                </c:pt>
                <c:pt idx="77">
                  <c:v>2.6026026026025884E-2</c:v>
                </c:pt>
                <c:pt idx="78">
                  <c:v>2.0895522388059584E-2</c:v>
                </c:pt>
                <c:pt idx="79">
                  <c:v>1.9821605550049526E-2</c:v>
                </c:pt>
                <c:pt idx="80">
                  <c:v>2.1803766105054301E-2</c:v>
                </c:pt>
                <c:pt idx="81">
                  <c:v>1.5810276679841806E-2</c:v>
                </c:pt>
                <c:pt idx="82">
                  <c:v>1.5763546798029493E-2</c:v>
                </c:pt>
                <c:pt idx="83">
                  <c:v>2.0771513353115889E-2</c:v>
                </c:pt>
                <c:pt idx="84">
                  <c:v>1.2745098039215641E-2</c:v>
                </c:pt>
                <c:pt idx="85">
                  <c:v>6.809338521400754E-3</c:v>
                </c:pt>
                <c:pt idx="86">
                  <c:v>7.7594568380214834E-3</c:v>
                </c:pt>
                <c:pt idx="87">
                  <c:v>1.6601562499999778E-2</c:v>
                </c:pt>
                <c:pt idx="88">
                  <c:v>2.4390243902439046E-2</c:v>
                </c:pt>
                <c:pt idx="89">
                  <c:v>2.5365853658536608E-2</c:v>
                </c:pt>
                <c:pt idx="90">
                  <c:v>2.3391812865497075E-2</c:v>
                </c:pt>
                <c:pt idx="91">
                  <c:v>1.8464528668610258E-2</c:v>
                </c:pt>
                <c:pt idx="92">
                  <c:v>1.8428709990300662E-2</c:v>
                </c:pt>
                <c:pt idx="93">
                  <c:v>2.3346303501945664E-2</c:v>
                </c:pt>
                <c:pt idx="94">
                  <c:v>2.4248302618816719E-2</c:v>
                </c:pt>
                <c:pt idx="95">
                  <c:v>2.1317829457364379E-2</c:v>
                </c:pt>
                <c:pt idx="96">
                  <c:v>1.9361084220716362E-2</c:v>
                </c:pt>
                <c:pt idx="97">
                  <c:v>2.1256038647343045E-2</c:v>
                </c:pt>
                <c:pt idx="98">
                  <c:v>2.3099133782483072E-2</c:v>
                </c:pt>
                <c:pt idx="99">
                  <c:v>2.4015369836695388E-2</c:v>
                </c:pt>
                <c:pt idx="100">
                  <c:v>1.6190476190476311E-2</c:v>
                </c:pt>
                <c:pt idx="101">
                  <c:v>1.7126546146527311E-2</c:v>
                </c:pt>
                <c:pt idx="102">
                  <c:v>2.0000000000000018E-2</c:v>
                </c:pt>
                <c:pt idx="103">
                  <c:v>2.57633587786259E-2</c:v>
                </c:pt>
                <c:pt idx="104">
                  <c:v>3.2380952380952399E-2</c:v>
                </c:pt>
                <c:pt idx="105">
                  <c:v>2.5665399239543696E-2</c:v>
                </c:pt>
                <c:pt idx="106">
                  <c:v>1.9886363636363757E-2</c:v>
                </c:pt>
                <c:pt idx="107">
                  <c:v>2.0872865275142205E-2</c:v>
                </c:pt>
                <c:pt idx="108">
                  <c:v>2.7540360873694159E-2</c:v>
                </c:pt>
                <c:pt idx="109">
                  <c:v>2.1759697256386046E-2</c:v>
                </c:pt>
                <c:pt idx="110">
                  <c:v>2.1636876763875712E-2</c:v>
                </c:pt>
                <c:pt idx="111">
                  <c:v>2.4390243902439046E-2</c:v>
                </c:pt>
                <c:pt idx="112">
                  <c:v>2.8116213683224034E-2</c:v>
                </c:pt>
                <c:pt idx="113">
                  <c:v>2.4321796071094415E-2</c:v>
                </c:pt>
                <c:pt idx="114">
                  <c:v>2.3342670401493848E-2</c:v>
                </c:pt>
                <c:pt idx="115">
                  <c:v>2.1395348837209172E-2</c:v>
                </c:pt>
                <c:pt idx="116">
                  <c:v>7.3800738007379074E-3</c:v>
                </c:pt>
                <c:pt idx="117">
                  <c:v>1.0194624652456019E-2</c:v>
                </c:pt>
                <c:pt idx="118">
                  <c:v>1.3927576601671321E-2</c:v>
                </c:pt>
                <c:pt idx="119">
                  <c:v>1.6728624535315983E-2</c:v>
                </c:pt>
                <c:pt idx="120">
                  <c:v>1.109057301293892E-2</c:v>
                </c:pt>
                <c:pt idx="121">
                  <c:v>2.0370370370370372E-2</c:v>
                </c:pt>
                <c:pt idx="122">
                  <c:v>2.3020257826887658E-2</c:v>
                </c:pt>
                <c:pt idx="123">
                  <c:v>2.19780219780219E-2</c:v>
                </c:pt>
                <c:pt idx="124">
                  <c:v>2.1877848678213185E-2</c:v>
                </c:pt>
                <c:pt idx="125">
                  <c:v>2.1917808219178214E-2</c:v>
                </c:pt>
                <c:pt idx="126">
                  <c:v>2.1897810218978186E-2</c:v>
                </c:pt>
                <c:pt idx="127">
                  <c:v>1.7304189435336959E-2</c:v>
                </c:pt>
                <c:pt idx="128">
                  <c:v>2.4725274725274859E-2</c:v>
                </c:pt>
                <c:pt idx="129">
                  <c:v>2.3853211009174258E-2</c:v>
                </c:pt>
                <c:pt idx="130">
                  <c:v>2.4725274725274859E-2</c:v>
                </c:pt>
                <c:pt idx="131">
                  <c:v>2.3765996343692919E-2</c:v>
                </c:pt>
                <c:pt idx="132">
                  <c:v>2.1937842778793293E-2</c:v>
                </c:pt>
                <c:pt idx="133">
                  <c:v>1.8148820326678861E-2</c:v>
                </c:pt>
                <c:pt idx="134">
                  <c:v>1.3501350135013412E-2</c:v>
                </c:pt>
                <c:pt idx="135">
                  <c:v>1.70250896057349E-2</c:v>
                </c:pt>
                <c:pt idx="136">
                  <c:v>2.2301516503122176E-2</c:v>
                </c:pt>
                <c:pt idx="137">
                  <c:v>3.1277926720286064E-2</c:v>
                </c:pt>
                <c:pt idx="138">
                  <c:v>3.3928571428571308E-2</c:v>
                </c:pt>
                <c:pt idx="139">
                  <c:v>3.4914950760966734E-2</c:v>
                </c:pt>
                <c:pt idx="140">
                  <c:v>3.3958891867738927E-2</c:v>
                </c:pt>
                <c:pt idx="141">
                  <c:v>2.5985663082437327E-2</c:v>
                </c:pt>
                <c:pt idx="142">
                  <c:v>1.9660411081322549E-2</c:v>
                </c:pt>
                <c:pt idx="143">
                  <c:v>1.1607142857142927E-2</c:v>
                </c:pt>
                <c:pt idx="144">
                  <c:v>1.0733452593917781E-2</c:v>
                </c:pt>
                <c:pt idx="145">
                  <c:v>1.426024955436711E-2</c:v>
                </c:pt>
                <c:pt idx="146">
                  <c:v>1.243339253996445E-2</c:v>
                </c:pt>
                <c:pt idx="147">
                  <c:v>3.5242290748900285E-3</c:v>
                </c:pt>
                <c:pt idx="148">
                  <c:v>8.7260034904024231E-4</c:v>
                </c:pt>
                <c:pt idx="149">
                  <c:v>-2.5996533795494825E-3</c:v>
                </c:pt>
                <c:pt idx="150">
                  <c:v>-9.4991364421416202E-3</c:v>
                </c:pt>
                <c:pt idx="151">
                  <c:v>-7.7854671280276344E-3</c:v>
                </c:pt>
                <c:pt idx="152">
                  <c:v>-8.6430423509075149E-3</c:v>
                </c:pt>
                <c:pt idx="153">
                  <c:v>8.7336244541469377E-4</c:v>
                </c:pt>
                <c:pt idx="154">
                  <c:v>9.6406660823840085E-3</c:v>
                </c:pt>
                <c:pt idx="155">
                  <c:v>1.3239187996469504E-2</c:v>
                </c:pt>
                <c:pt idx="156">
                  <c:v>1.8584070796460184E-2</c:v>
                </c:pt>
                <c:pt idx="157">
                  <c:v>1.5817223198594021E-2</c:v>
                </c:pt>
                <c:pt idx="158">
                  <c:v>1.4035087719298289E-2</c:v>
                </c:pt>
                <c:pt idx="159">
                  <c:v>1.843722563652328E-2</c:v>
                </c:pt>
                <c:pt idx="160">
                  <c:v>1.3949433304272008E-2</c:v>
                </c:pt>
                <c:pt idx="161">
                  <c:v>9.5569070373588971E-3</c:v>
                </c:pt>
                <c:pt idx="162">
                  <c:v>1.8308631211856996E-2</c:v>
                </c:pt>
                <c:pt idx="163">
                  <c:v>1.7436791630339954E-2</c:v>
                </c:pt>
                <c:pt idx="164">
                  <c:v>1.9180470793374038E-2</c:v>
                </c:pt>
                <c:pt idx="165">
                  <c:v>2.443280977312412E-2</c:v>
                </c:pt>
                <c:pt idx="166">
                  <c:v>1.9965277777777679E-2</c:v>
                </c:pt>
                <c:pt idx="167">
                  <c:v>2.3519163763066286E-2</c:v>
                </c:pt>
                <c:pt idx="168">
                  <c:v>2.3457862728062606E-2</c:v>
                </c:pt>
                <c:pt idx="169">
                  <c:v>2.1626297577854725E-2</c:v>
                </c:pt>
                <c:pt idx="170">
                  <c:v>3.2871972318339271E-2</c:v>
                </c:pt>
                <c:pt idx="171">
                  <c:v>3.2758620689655071E-2</c:v>
                </c:pt>
                <c:pt idx="172">
                  <c:v>3.6973344797936347E-2</c:v>
                </c:pt>
                <c:pt idx="173">
                  <c:v>3.0981067125645412E-2</c:v>
                </c:pt>
                <c:pt idx="174">
                  <c:v>2.7397260273972712E-2</c:v>
                </c:pt>
                <c:pt idx="175">
                  <c:v>3.0848329048843048E-2</c:v>
                </c:pt>
                <c:pt idx="176">
                  <c:v>3.1650983746791983E-2</c:v>
                </c:pt>
                <c:pt idx="177">
                  <c:v>2.8960817717206044E-2</c:v>
                </c:pt>
                <c:pt idx="178">
                  <c:v>2.8936170212765955E-2</c:v>
                </c:pt>
                <c:pt idx="179">
                  <c:v>2.297872340425533E-2</c:v>
                </c:pt>
                <c:pt idx="180">
                  <c:v>2.4617996604414216E-2</c:v>
                </c:pt>
                <c:pt idx="181">
                  <c:v>2.6248941574936513E-2</c:v>
                </c:pt>
                <c:pt idx="182">
                  <c:v>1.9262981574539317E-2</c:v>
                </c:pt>
                <c:pt idx="183">
                  <c:v>2.0033388981636202E-2</c:v>
                </c:pt>
                <c:pt idx="184">
                  <c:v>1.2437810945273631E-2</c:v>
                </c:pt>
                <c:pt idx="185">
                  <c:v>1.5025041736226985E-2</c:v>
                </c:pt>
                <c:pt idx="186">
                  <c:v>1.2499999999999956E-2</c:v>
                </c:pt>
                <c:pt idx="187">
                  <c:v>1.2468827930174564E-2</c:v>
                </c:pt>
                <c:pt idx="188">
                  <c:v>1.1608623548922115E-2</c:v>
                </c:pt>
                <c:pt idx="189">
                  <c:v>1.1589403973510048E-2</c:v>
                </c:pt>
                <c:pt idx="190">
                  <c:v>8.2712985938793171E-3</c:v>
                </c:pt>
                <c:pt idx="191">
                  <c:v>8.3194675540765317E-3</c:v>
                </c:pt>
                <c:pt idx="192">
                  <c:v>4.9710024855011969E-3</c:v>
                </c:pt>
                <c:pt idx="193">
                  <c:v>1.2376237623762387E-2</c:v>
                </c:pt>
                <c:pt idx="194">
                  <c:v>9.8603122432210366E-3</c:v>
                </c:pt>
                <c:pt idx="195">
                  <c:v>4.0916530278232166E-3</c:v>
                </c:pt>
                <c:pt idx="196">
                  <c:v>7.3710073710073765E-3</c:v>
                </c:pt>
                <c:pt idx="197">
                  <c:v>1.1513157894736947E-2</c:v>
                </c:pt>
                <c:pt idx="198">
                  <c:v>1.3168724279835287E-2</c:v>
                </c:pt>
                <c:pt idx="199">
                  <c:v>1.0673234811165777E-2</c:v>
                </c:pt>
                <c:pt idx="200">
                  <c:v>1.06557377049179E-2</c:v>
                </c:pt>
                <c:pt idx="201">
                  <c:v>6.5466448445170577E-3</c:v>
                </c:pt>
                <c:pt idx="202">
                  <c:v>9.023789991796427E-3</c:v>
                </c:pt>
                <c:pt idx="203">
                  <c:v>1.2376237623762387E-2</c:v>
                </c:pt>
                <c:pt idx="204">
                  <c:v>1.483924154987637E-2</c:v>
                </c:pt>
                <c:pt idx="205">
                  <c:v>1.140994295028519E-2</c:v>
                </c:pt>
                <c:pt idx="206">
                  <c:v>1.5459723352318822E-2</c:v>
                </c:pt>
                <c:pt idx="207">
                  <c:v>2.0374898125509411E-2</c:v>
                </c:pt>
                <c:pt idx="208">
                  <c:v>2.2764227642276369E-2</c:v>
                </c:pt>
                <c:pt idx="209">
                  <c:v>2.3577235772357819E-2</c:v>
                </c:pt>
                <c:pt idx="210">
                  <c:v>2.1121039805036546E-2</c:v>
                </c:pt>
                <c:pt idx="211">
                  <c:v>2.1121039805036546E-2</c:v>
                </c:pt>
                <c:pt idx="212">
                  <c:v>2.0275750202757514E-2</c:v>
                </c:pt>
                <c:pt idx="213">
                  <c:v>2.3577235772357819E-2</c:v>
                </c:pt>
                <c:pt idx="214">
                  <c:v>1.9512195121951237E-2</c:v>
                </c:pt>
                <c:pt idx="215">
                  <c:v>1.4669926650366705E-2</c:v>
                </c:pt>
                <c:pt idx="216">
                  <c:v>9.7481722177092944E-3</c:v>
                </c:pt>
                <c:pt idx="217">
                  <c:v>1.0475423045930743E-2</c:v>
                </c:pt>
                <c:pt idx="218">
                  <c:v>1.2019230769230838E-2</c:v>
                </c:pt>
                <c:pt idx="219">
                  <c:v>7.9872204472843933E-3</c:v>
                </c:pt>
                <c:pt idx="220">
                  <c:v>8.7440381558028246E-3</c:v>
                </c:pt>
                <c:pt idx="221">
                  <c:v>1.0325655281969714E-2</c:v>
                </c:pt>
                <c:pt idx="222">
                  <c:v>1.2728719172633296E-2</c:v>
                </c:pt>
                <c:pt idx="223">
                  <c:v>1.2728719172633296E-2</c:v>
                </c:pt>
                <c:pt idx="224">
                  <c:v>1.0333863275039823E-2</c:v>
                </c:pt>
                <c:pt idx="225">
                  <c:v>1.0325655281969714E-2</c:v>
                </c:pt>
                <c:pt idx="226">
                  <c:v>1.3556618819776656E-2</c:v>
                </c:pt>
                <c:pt idx="227">
                  <c:v>1.6064257028112428E-2</c:v>
                </c:pt>
                <c:pt idx="228">
                  <c:v>2.011263073209979E-2</c:v>
                </c:pt>
                <c:pt idx="229">
                  <c:v>1.3556618819776656E-2</c:v>
                </c:pt>
                <c:pt idx="230">
                  <c:v>1.2668250197941378E-2</c:v>
                </c:pt>
                <c:pt idx="231">
                  <c:v>1.6640253565768592E-2</c:v>
                </c:pt>
                <c:pt idx="232">
                  <c:v>1.4972419227738509E-2</c:v>
                </c:pt>
                <c:pt idx="233">
                  <c:v>1.4937106918238907E-2</c:v>
                </c:pt>
                <c:pt idx="234">
                  <c:v>1.256873527101332E-2</c:v>
                </c:pt>
                <c:pt idx="235">
                  <c:v>1.09976433621366E-2</c:v>
                </c:pt>
                <c:pt idx="236">
                  <c:v>1.3375295043273061E-2</c:v>
                </c:pt>
                <c:pt idx="237">
                  <c:v>1.4937106918238907E-2</c:v>
                </c:pt>
                <c:pt idx="238">
                  <c:v>1.1801730920534936E-2</c:v>
                </c:pt>
                <c:pt idx="239">
                  <c:v>1.5019762845849938E-2</c:v>
                </c:pt>
                <c:pt idx="240">
                  <c:v>2.1293375394321856E-2</c:v>
                </c:pt>
                <c:pt idx="241">
                  <c:v>2.0456333595594067E-2</c:v>
                </c:pt>
                <c:pt idx="242">
                  <c:v>1.5637216575449475E-2</c:v>
                </c:pt>
                <c:pt idx="243">
                  <c:v>1.6367887763055311E-2</c:v>
                </c:pt>
                <c:pt idx="244">
                  <c:v>1.3198757763975166E-2</c:v>
                </c:pt>
                <c:pt idx="245">
                  <c:v>1.0069713400464808E-2</c:v>
                </c:pt>
                <c:pt idx="246">
                  <c:v>1.1636927851047307E-2</c:v>
                </c:pt>
                <c:pt idx="247">
                  <c:v>1.3986013986014179E-2</c:v>
                </c:pt>
                <c:pt idx="248">
                  <c:v>1.552795031055898E-2</c:v>
                </c:pt>
                <c:pt idx="249">
                  <c:v>1.3942680092951187E-2</c:v>
                </c:pt>
                <c:pt idx="250">
                  <c:v>2.0995334370140117E-2</c:v>
                </c:pt>
                <c:pt idx="251">
                  <c:v>1.8691588785046731E-2</c:v>
                </c:pt>
                <c:pt idx="252">
                  <c:v>1.698841698841691E-2</c:v>
                </c:pt>
                <c:pt idx="253">
                  <c:v>2.1588280647648617E-2</c:v>
                </c:pt>
                <c:pt idx="254">
                  <c:v>2.3094688221708903E-2</c:v>
                </c:pt>
                <c:pt idx="255">
                  <c:v>2.223926380368102E-2</c:v>
                </c:pt>
                <c:pt idx="256">
                  <c:v>2.2222222222222365E-2</c:v>
                </c:pt>
                <c:pt idx="257">
                  <c:v>2.4539877300613355E-2</c:v>
                </c:pt>
                <c:pt idx="258">
                  <c:v>2.9907975460122804E-2</c:v>
                </c:pt>
                <c:pt idx="259">
                  <c:v>2.8352490421455823E-2</c:v>
                </c:pt>
                <c:pt idx="260">
                  <c:v>2.2171253822629744E-2</c:v>
                </c:pt>
                <c:pt idx="261">
                  <c:v>2.4446142093200729E-2</c:v>
                </c:pt>
                <c:pt idx="262">
                  <c:v>1.6755521706016685E-2</c:v>
                </c:pt>
                <c:pt idx="263">
                  <c:v>1.9877675840978437E-2</c:v>
                </c:pt>
                <c:pt idx="264">
                  <c:v>1.4426727410782103E-2</c:v>
                </c:pt>
                <c:pt idx="265">
                  <c:v>1.5094339622641506E-2</c:v>
                </c:pt>
                <c:pt idx="266">
                  <c:v>1.8811136192625977E-2</c:v>
                </c:pt>
                <c:pt idx="267">
                  <c:v>2.0255063765941328E-2</c:v>
                </c:pt>
                <c:pt idx="268">
                  <c:v>2.398800599700146E-2</c:v>
                </c:pt>
                <c:pt idx="269">
                  <c:v>2.0209580838323582E-2</c:v>
                </c:pt>
                <c:pt idx="270">
                  <c:v>2.010424422933732E-2</c:v>
                </c:pt>
                <c:pt idx="271">
                  <c:v>1.9374068554396606E-2</c:v>
                </c:pt>
                <c:pt idx="272">
                  <c:v>1.8698578908002972E-2</c:v>
                </c:pt>
                <c:pt idx="273">
                  <c:v>1.8642803877703118E-2</c:v>
                </c:pt>
                <c:pt idx="274">
                  <c:v>2.1722846441947663E-2</c:v>
                </c:pt>
                <c:pt idx="275">
                  <c:v>2.2488755622188883E-2</c:v>
                </c:pt>
                <c:pt idx="276">
                  <c:v>2.3952095808383422E-2</c:v>
                </c:pt>
                <c:pt idx="277">
                  <c:v>2.1561338289962872E-2</c:v>
                </c:pt>
                <c:pt idx="278">
                  <c:v>8.8626292466764678E-3</c:v>
                </c:pt>
                <c:pt idx="279">
                  <c:v>-2.2058823529412797E-3</c:v>
                </c:pt>
                <c:pt idx="280">
                  <c:v>-3.6603221083455484E-3</c:v>
                </c:pt>
                <c:pt idx="281">
                  <c:v>6.6030814380042546E-3</c:v>
                </c:pt>
                <c:pt idx="282">
                  <c:v>1.4598540145984717E-3</c:v>
                </c:pt>
                <c:pt idx="283">
                  <c:v>1.4619883040933868E-3</c:v>
                </c:pt>
                <c:pt idx="284">
                  <c:v>5.1395007342145416E-3</c:v>
                </c:pt>
                <c:pt idx="285">
                  <c:v>6.5885797950220315E-3</c:v>
                </c:pt>
                <c:pt idx="286">
                  <c:v>9.5307917888560745E-3</c:v>
                </c:pt>
                <c:pt idx="287">
                  <c:v>7.3313782991202281E-3</c:v>
                </c:pt>
                <c:pt idx="288">
                  <c:v>1.0233918128654818E-2</c:v>
                </c:pt>
                <c:pt idx="289">
                  <c:v>1.0917030567685559E-2</c:v>
                </c:pt>
                <c:pt idx="290">
                  <c:v>2.196193265007329E-2</c:v>
                </c:pt>
                <c:pt idx="291">
                  <c:v>3.3898305084745894E-2</c:v>
                </c:pt>
                <c:pt idx="292">
                  <c:v>3.6002939015429947E-2</c:v>
                </c:pt>
                <c:pt idx="293">
                  <c:v>3.0612244897959329E-2</c:v>
                </c:pt>
                <c:pt idx="294">
                  <c:v>3.7172011661807725E-2</c:v>
                </c:pt>
                <c:pt idx="295">
                  <c:v>4.0875912408758985E-2</c:v>
                </c:pt>
                <c:pt idx="296">
                  <c:v>4.3827611395178989E-2</c:v>
                </c:pt>
                <c:pt idx="297">
                  <c:v>4.6545454545454668E-2</c:v>
                </c:pt>
                <c:pt idx="298">
                  <c:v>4.7204066811910028E-2</c:v>
                </c:pt>
                <c:pt idx="299">
                  <c:v>4.8034934497816595E-2</c:v>
                </c:pt>
                <c:pt idx="300">
                  <c:v>5.137481910274988E-2</c:v>
                </c:pt>
                <c:pt idx="301">
                  <c:v>5.6875449964002955E-2</c:v>
                </c:pt>
                <c:pt idx="302">
                  <c:v>6.6618911174785245E-2</c:v>
                </c:pt>
                <c:pt idx="303">
                  <c:v>6.7712045616536098E-2</c:v>
                </c:pt>
                <c:pt idx="304">
                  <c:v>7.7304964539007148E-2</c:v>
                </c:pt>
                <c:pt idx="305">
                  <c:v>8.1329561527581307E-2</c:v>
                </c:pt>
                <c:pt idx="306">
                  <c:v>7.5895994378074372E-2</c:v>
                </c:pt>
                <c:pt idx="307">
                  <c:v>7.0126227208976211E-2</c:v>
                </c:pt>
                <c:pt idx="308">
                  <c:v>6.8579426172148183E-2</c:v>
                </c:pt>
                <c:pt idx="309">
                  <c:v>6.8797776233495478E-2</c:v>
                </c:pt>
                <c:pt idx="310">
                  <c:v>6.7961165048543881E-2</c:v>
                </c:pt>
                <c:pt idx="311">
                  <c:v>6.3194444444444331E-2</c:v>
                </c:pt>
                <c:pt idx="312">
                  <c:v>5.9187887130075723E-2</c:v>
                </c:pt>
                <c:pt idx="313">
                  <c:v>5.2452316076294192E-2</c:v>
                </c:pt>
                <c:pt idx="314">
                  <c:v>4.2981867024848963E-2</c:v>
                </c:pt>
                <c:pt idx="315">
                  <c:v>4.4058744993324295E-2</c:v>
                </c:pt>
                <c:pt idx="316">
                  <c:v>3.3574720210664877E-2</c:v>
                </c:pt>
                <c:pt idx="317">
                  <c:v>2.8122956180510084E-2</c:v>
                </c:pt>
                <c:pt idx="318">
                  <c:v>3.2658393207054104E-2</c:v>
                </c:pt>
                <c:pt idx="319">
                  <c:v>3.997378768020976E-2</c:v>
                </c:pt>
                <c:pt idx="320">
                  <c:v>3.7982973149967236E-2</c:v>
                </c:pt>
                <c:pt idx="321">
                  <c:v>3.1209362808842567E-2</c:v>
                </c:pt>
                <c:pt idx="322">
                  <c:v>3.1168831168831179E-2</c:v>
                </c:pt>
                <c:pt idx="323">
                  <c:v>3.3964728935336419E-2</c:v>
                </c:pt>
                <c:pt idx="324">
                  <c:v>2.8589993502274202E-2</c:v>
                </c:pt>
              </c:numCache>
            </c:numRef>
          </c:val>
          <c:smooth val="0"/>
          <c:extLst>
            <c:ext xmlns:c16="http://schemas.microsoft.com/office/drawing/2014/chart" uri="{C3380CC4-5D6E-409C-BE32-E72D297353CC}">
              <c16:uniqueId val="{00000000-CCAF-4D7B-9C77-E191937228DC}"/>
            </c:ext>
          </c:extLst>
        </c:ser>
        <c:ser>
          <c:idx val="2"/>
          <c:order val="1"/>
          <c:tx>
            <c:strRef>
              <c:f>'[1]IPC 2022'!$D$2</c:f>
              <c:strCache>
                <c:ptCount val="1"/>
                <c:pt idx="0">
                  <c:v>2 years</c:v>
                </c:pt>
              </c:strCache>
            </c:strRef>
          </c:tx>
          <c:spPr>
            <a:ln w="28575" cap="rnd">
              <a:solidFill>
                <a:schemeClr val="accent3"/>
              </a:solidFill>
              <a:round/>
            </a:ln>
            <a:effectLst/>
          </c:spPr>
          <c:marker>
            <c:symbol val="none"/>
          </c:marker>
          <c:cat>
            <c:numRef>
              <c:f>'[1]IPC 2022'!$A$27:$A$351</c:f>
              <c:numCache>
                <c:formatCode>General</c:formatCode>
                <c:ptCount val="325"/>
                <c:pt idx="0">
                  <c:v>35431</c:v>
                </c:pt>
                <c:pt idx="1">
                  <c:v>35462</c:v>
                </c:pt>
                <c:pt idx="2">
                  <c:v>35490</c:v>
                </c:pt>
                <c:pt idx="3">
                  <c:v>35521</c:v>
                </c:pt>
                <c:pt idx="4">
                  <c:v>35551</c:v>
                </c:pt>
                <c:pt idx="5">
                  <c:v>35582</c:v>
                </c:pt>
                <c:pt idx="6">
                  <c:v>35612</c:v>
                </c:pt>
                <c:pt idx="7">
                  <c:v>35643</c:v>
                </c:pt>
                <c:pt idx="8">
                  <c:v>35674</c:v>
                </c:pt>
                <c:pt idx="9">
                  <c:v>35704</c:v>
                </c:pt>
                <c:pt idx="10">
                  <c:v>35735</c:v>
                </c:pt>
                <c:pt idx="11">
                  <c:v>35765</c:v>
                </c:pt>
                <c:pt idx="12">
                  <c:v>35796</c:v>
                </c:pt>
                <c:pt idx="13">
                  <c:v>35827</c:v>
                </c:pt>
                <c:pt idx="14">
                  <c:v>35855</c:v>
                </c:pt>
                <c:pt idx="15">
                  <c:v>35886</c:v>
                </c:pt>
                <c:pt idx="16">
                  <c:v>35916</c:v>
                </c:pt>
                <c:pt idx="17">
                  <c:v>35947</c:v>
                </c:pt>
                <c:pt idx="18">
                  <c:v>35977</c:v>
                </c:pt>
                <c:pt idx="19">
                  <c:v>36008</c:v>
                </c:pt>
                <c:pt idx="20">
                  <c:v>36039</c:v>
                </c:pt>
                <c:pt idx="21">
                  <c:v>36069</c:v>
                </c:pt>
                <c:pt idx="22">
                  <c:v>36100</c:v>
                </c:pt>
                <c:pt idx="23">
                  <c:v>36130</c:v>
                </c:pt>
                <c:pt idx="24">
                  <c:v>36161</c:v>
                </c:pt>
                <c:pt idx="25">
                  <c:v>36192</c:v>
                </c:pt>
                <c:pt idx="26">
                  <c:v>36220</c:v>
                </c:pt>
                <c:pt idx="27">
                  <c:v>36251</c:v>
                </c:pt>
                <c:pt idx="28">
                  <c:v>36281</c:v>
                </c:pt>
                <c:pt idx="29">
                  <c:v>36312</c:v>
                </c:pt>
                <c:pt idx="30">
                  <c:v>36342</c:v>
                </c:pt>
                <c:pt idx="31">
                  <c:v>36373</c:v>
                </c:pt>
                <c:pt idx="32">
                  <c:v>36404</c:v>
                </c:pt>
                <c:pt idx="33">
                  <c:v>36434</c:v>
                </c:pt>
                <c:pt idx="34">
                  <c:v>36465</c:v>
                </c:pt>
                <c:pt idx="35">
                  <c:v>36495</c:v>
                </c:pt>
                <c:pt idx="36">
                  <c:v>36526</c:v>
                </c:pt>
                <c:pt idx="37">
                  <c:v>36557</c:v>
                </c:pt>
                <c:pt idx="38">
                  <c:v>36586</c:v>
                </c:pt>
                <c:pt idx="39">
                  <c:v>36617</c:v>
                </c:pt>
                <c:pt idx="40">
                  <c:v>36647</c:v>
                </c:pt>
                <c:pt idx="41">
                  <c:v>36678</c:v>
                </c:pt>
                <c:pt idx="42">
                  <c:v>36708</c:v>
                </c:pt>
                <c:pt idx="43">
                  <c:v>36739</c:v>
                </c:pt>
                <c:pt idx="44">
                  <c:v>36770</c:v>
                </c:pt>
                <c:pt idx="45">
                  <c:v>36800</c:v>
                </c:pt>
                <c:pt idx="46">
                  <c:v>36831</c:v>
                </c:pt>
                <c:pt idx="47">
                  <c:v>36861</c:v>
                </c:pt>
                <c:pt idx="48">
                  <c:v>36892</c:v>
                </c:pt>
                <c:pt idx="49">
                  <c:v>36923</c:v>
                </c:pt>
                <c:pt idx="50">
                  <c:v>36951</c:v>
                </c:pt>
                <c:pt idx="51">
                  <c:v>36982</c:v>
                </c:pt>
                <c:pt idx="52">
                  <c:v>37012</c:v>
                </c:pt>
                <c:pt idx="53">
                  <c:v>37043</c:v>
                </c:pt>
                <c:pt idx="54">
                  <c:v>37073</c:v>
                </c:pt>
                <c:pt idx="55">
                  <c:v>37104</c:v>
                </c:pt>
                <c:pt idx="56">
                  <c:v>37135</c:v>
                </c:pt>
                <c:pt idx="57">
                  <c:v>37165</c:v>
                </c:pt>
                <c:pt idx="58">
                  <c:v>37196</c:v>
                </c:pt>
                <c:pt idx="59">
                  <c:v>37226</c:v>
                </c:pt>
                <c:pt idx="60">
                  <c:v>37257</c:v>
                </c:pt>
                <c:pt idx="61">
                  <c:v>37288</c:v>
                </c:pt>
                <c:pt idx="62">
                  <c:v>37316</c:v>
                </c:pt>
                <c:pt idx="63">
                  <c:v>37347</c:v>
                </c:pt>
                <c:pt idx="64">
                  <c:v>37377</c:v>
                </c:pt>
                <c:pt idx="65">
                  <c:v>37408</c:v>
                </c:pt>
                <c:pt idx="66">
                  <c:v>37438</c:v>
                </c:pt>
                <c:pt idx="67">
                  <c:v>37469</c:v>
                </c:pt>
                <c:pt idx="68">
                  <c:v>37500</c:v>
                </c:pt>
                <c:pt idx="69">
                  <c:v>37530</c:v>
                </c:pt>
                <c:pt idx="70">
                  <c:v>37561</c:v>
                </c:pt>
                <c:pt idx="71">
                  <c:v>37591</c:v>
                </c:pt>
                <c:pt idx="72">
                  <c:v>37622</c:v>
                </c:pt>
                <c:pt idx="73">
                  <c:v>37653</c:v>
                </c:pt>
                <c:pt idx="74">
                  <c:v>37681</c:v>
                </c:pt>
                <c:pt idx="75">
                  <c:v>37712</c:v>
                </c:pt>
                <c:pt idx="76">
                  <c:v>37742</c:v>
                </c:pt>
                <c:pt idx="77">
                  <c:v>37773</c:v>
                </c:pt>
                <c:pt idx="78">
                  <c:v>37803</c:v>
                </c:pt>
                <c:pt idx="79">
                  <c:v>37834</c:v>
                </c:pt>
                <c:pt idx="80">
                  <c:v>37865</c:v>
                </c:pt>
                <c:pt idx="81">
                  <c:v>37895</c:v>
                </c:pt>
                <c:pt idx="82">
                  <c:v>37926</c:v>
                </c:pt>
                <c:pt idx="83">
                  <c:v>37956</c:v>
                </c:pt>
                <c:pt idx="84">
                  <c:v>37987</c:v>
                </c:pt>
                <c:pt idx="85">
                  <c:v>38018</c:v>
                </c:pt>
                <c:pt idx="86">
                  <c:v>38047</c:v>
                </c:pt>
                <c:pt idx="87">
                  <c:v>38078</c:v>
                </c:pt>
                <c:pt idx="88">
                  <c:v>38108</c:v>
                </c:pt>
                <c:pt idx="89">
                  <c:v>38139</c:v>
                </c:pt>
                <c:pt idx="90">
                  <c:v>38169</c:v>
                </c:pt>
                <c:pt idx="91">
                  <c:v>38200</c:v>
                </c:pt>
                <c:pt idx="92">
                  <c:v>38231</c:v>
                </c:pt>
                <c:pt idx="93">
                  <c:v>38261</c:v>
                </c:pt>
                <c:pt idx="94">
                  <c:v>38292</c:v>
                </c:pt>
                <c:pt idx="95">
                  <c:v>38322</c:v>
                </c:pt>
                <c:pt idx="96">
                  <c:v>38353</c:v>
                </c:pt>
                <c:pt idx="97">
                  <c:v>38384</c:v>
                </c:pt>
                <c:pt idx="98">
                  <c:v>38412</c:v>
                </c:pt>
                <c:pt idx="99">
                  <c:v>38443</c:v>
                </c:pt>
                <c:pt idx="100">
                  <c:v>38473</c:v>
                </c:pt>
                <c:pt idx="101">
                  <c:v>38504</c:v>
                </c:pt>
                <c:pt idx="102">
                  <c:v>38534</c:v>
                </c:pt>
                <c:pt idx="103">
                  <c:v>38565</c:v>
                </c:pt>
                <c:pt idx="104">
                  <c:v>38596</c:v>
                </c:pt>
                <c:pt idx="105">
                  <c:v>38626</c:v>
                </c:pt>
                <c:pt idx="106">
                  <c:v>38657</c:v>
                </c:pt>
                <c:pt idx="107">
                  <c:v>38687</c:v>
                </c:pt>
                <c:pt idx="108">
                  <c:v>38718</c:v>
                </c:pt>
                <c:pt idx="109">
                  <c:v>38749</c:v>
                </c:pt>
                <c:pt idx="110">
                  <c:v>38777</c:v>
                </c:pt>
                <c:pt idx="111">
                  <c:v>38808</c:v>
                </c:pt>
                <c:pt idx="112">
                  <c:v>38838</c:v>
                </c:pt>
                <c:pt idx="113">
                  <c:v>38869</c:v>
                </c:pt>
                <c:pt idx="114">
                  <c:v>38899</c:v>
                </c:pt>
                <c:pt idx="115">
                  <c:v>38930</c:v>
                </c:pt>
                <c:pt idx="116">
                  <c:v>38961</c:v>
                </c:pt>
                <c:pt idx="117">
                  <c:v>38991</c:v>
                </c:pt>
                <c:pt idx="118">
                  <c:v>39022</c:v>
                </c:pt>
                <c:pt idx="119">
                  <c:v>39052</c:v>
                </c:pt>
                <c:pt idx="120">
                  <c:v>39083</c:v>
                </c:pt>
                <c:pt idx="121">
                  <c:v>39114</c:v>
                </c:pt>
                <c:pt idx="122">
                  <c:v>39142</c:v>
                </c:pt>
                <c:pt idx="123">
                  <c:v>39173</c:v>
                </c:pt>
                <c:pt idx="124">
                  <c:v>39203</c:v>
                </c:pt>
                <c:pt idx="125">
                  <c:v>39234</c:v>
                </c:pt>
                <c:pt idx="126">
                  <c:v>39264</c:v>
                </c:pt>
                <c:pt idx="127">
                  <c:v>39295</c:v>
                </c:pt>
                <c:pt idx="128">
                  <c:v>39326</c:v>
                </c:pt>
                <c:pt idx="129">
                  <c:v>39356</c:v>
                </c:pt>
                <c:pt idx="130">
                  <c:v>39387</c:v>
                </c:pt>
                <c:pt idx="131">
                  <c:v>39417</c:v>
                </c:pt>
                <c:pt idx="132">
                  <c:v>39448</c:v>
                </c:pt>
                <c:pt idx="133">
                  <c:v>39479</c:v>
                </c:pt>
                <c:pt idx="134">
                  <c:v>39508</c:v>
                </c:pt>
                <c:pt idx="135">
                  <c:v>39539</c:v>
                </c:pt>
                <c:pt idx="136">
                  <c:v>39569</c:v>
                </c:pt>
                <c:pt idx="137">
                  <c:v>39600</c:v>
                </c:pt>
                <c:pt idx="138">
                  <c:v>39630</c:v>
                </c:pt>
                <c:pt idx="139">
                  <c:v>39661</c:v>
                </c:pt>
                <c:pt idx="140">
                  <c:v>39692</c:v>
                </c:pt>
                <c:pt idx="141">
                  <c:v>39722</c:v>
                </c:pt>
                <c:pt idx="142">
                  <c:v>39753</c:v>
                </c:pt>
                <c:pt idx="143">
                  <c:v>39783</c:v>
                </c:pt>
                <c:pt idx="144">
                  <c:v>39814</c:v>
                </c:pt>
                <c:pt idx="145">
                  <c:v>39845</c:v>
                </c:pt>
                <c:pt idx="146">
                  <c:v>39873</c:v>
                </c:pt>
                <c:pt idx="147">
                  <c:v>39904</c:v>
                </c:pt>
                <c:pt idx="148">
                  <c:v>39934</c:v>
                </c:pt>
                <c:pt idx="149">
                  <c:v>39965</c:v>
                </c:pt>
                <c:pt idx="150">
                  <c:v>39995</c:v>
                </c:pt>
                <c:pt idx="151">
                  <c:v>40026</c:v>
                </c:pt>
                <c:pt idx="152">
                  <c:v>40057</c:v>
                </c:pt>
                <c:pt idx="153">
                  <c:v>40087</c:v>
                </c:pt>
                <c:pt idx="154">
                  <c:v>40118</c:v>
                </c:pt>
                <c:pt idx="155">
                  <c:v>40148</c:v>
                </c:pt>
                <c:pt idx="156">
                  <c:v>40179</c:v>
                </c:pt>
                <c:pt idx="157">
                  <c:v>40210</c:v>
                </c:pt>
                <c:pt idx="158">
                  <c:v>40238</c:v>
                </c:pt>
                <c:pt idx="159">
                  <c:v>40269</c:v>
                </c:pt>
                <c:pt idx="160">
                  <c:v>40299</c:v>
                </c:pt>
                <c:pt idx="161">
                  <c:v>40330</c:v>
                </c:pt>
                <c:pt idx="162">
                  <c:v>40360</c:v>
                </c:pt>
                <c:pt idx="163">
                  <c:v>40391</c:v>
                </c:pt>
                <c:pt idx="164">
                  <c:v>40422</c:v>
                </c:pt>
                <c:pt idx="165">
                  <c:v>40452</c:v>
                </c:pt>
                <c:pt idx="166">
                  <c:v>40483</c:v>
                </c:pt>
                <c:pt idx="167">
                  <c:v>40513</c:v>
                </c:pt>
                <c:pt idx="168">
                  <c:v>40544</c:v>
                </c:pt>
                <c:pt idx="169">
                  <c:v>40575</c:v>
                </c:pt>
                <c:pt idx="170">
                  <c:v>40603</c:v>
                </c:pt>
                <c:pt idx="171">
                  <c:v>40634</c:v>
                </c:pt>
                <c:pt idx="172">
                  <c:v>40664</c:v>
                </c:pt>
                <c:pt idx="173">
                  <c:v>40695</c:v>
                </c:pt>
                <c:pt idx="174">
                  <c:v>40725</c:v>
                </c:pt>
                <c:pt idx="175">
                  <c:v>40756</c:v>
                </c:pt>
                <c:pt idx="176">
                  <c:v>40787</c:v>
                </c:pt>
                <c:pt idx="177">
                  <c:v>40817</c:v>
                </c:pt>
                <c:pt idx="178">
                  <c:v>40848</c:v>
                </c:pt>
                <c:pt idx="179">
                  <c:v>40878</c:v>
                </c:pt>
                <c:pt idx="180">
                  <c:v>40909</c:v>
                </c:pt>
                <c:pt idx="181">
                  <c:v>40940</c:v>
                </c:pt>
                <c:pt idx="182">
                  <c:v>40969</c:v>
                </c:pt>
                <c:pt idx="183">
                  <c:v>41000</c:v>
                </c:pt>
                <c:pt idx="184">
                  <c:v>41030</c:v>
                </c:pt>
                <c:pt idx="185">
                  <c:v>41061</c:v>
                </c:pt>
                <c:pt idx="186">
                  <c:v>41091</c:v>
                </c:pt>
                <c:pt idx="187">
                  <c:v>41122</c:v>
                </c:pt>
                <c:pt idx="188">
                  <c:v>41153</c:v>
                </c:pt>
                <c:pt idx="189">
                  <c:v>41183</c:v>
                </c:pt>
                <c:pt idx="190">
                  <c:v>41214</c:v>
                </c:pt>
                <c:pt idx="191">
                  <c:v>41244</c:v>
                </c:pt>
                <c:pt idx="192">
                  <c:v>41275</c:v>
                </c:pt>
                <c:pt idx="193">
                  <c:v>41306</c:v>
                </c:pt>
                <c:pt idx="194">
                  <c:v>41334</c:v>
                </c:pt>
                <c:pt idx="195">
                  <c:v>41365</c:v>
                </c:pt>
                <c:pt idx="196">
                  <c:v>41395</c:v>
                </c:pt>
                <c:pt idx="197">
                  <c:v>41426</c:v>
                </c:pt>
                <c:pt idx="198">
                  <c:v>41456</c:v>
                </c:pt>
                <c:pt idx="199">
                  <c:v>41487</c:v>
                </c:pt>
                <c:pt idx="200">
                  <c:v>41518</c:v>
                </c:pt>
                <c:pt idx="201">
                  <c:v>41548</c:v>
                </c:pt>
                <c:pt idx="202">
                  <c:v>41579</c:v>
                </c:pt>
                <c:pt idx="203">
                  <c:v>41609</c:v>
                </c:pt>
                <c:pt idx="204">
                  <c:v>41640</c:v>
                </c:pt>
                <c:pt idx="205">
                  <c:v>41671</c:v>
                </c:pt>
                <c:pt idx="206">
                  <c:v>41699</c:v>
                </c:pt>
                <c:pt idx="207">
                  <c:v>41730</c:v>
                </c:pt>
                <c:pt idx="208">
                  <c:v>41760</c:v>
                </c:pt>
                <c:pt idx="209">
                  <c:v>41791</c:v>
                </c:pt>
                <c:pt idx="210">
                  <c:v>41821</c:v>
                </c:pt>
                <c:pt idx="211">
                  <c:v>41852</c:v>
                </c:pt>
                <c:pt idx="212">
                  <c:v>41883</c:v>
                </c:pt>
                <c:pt idx="213">
                  <c:v>41913</c:v>
                </c:pt>
                <c:pt idx="214">
                  <c:v>41944</c:v>
                </c:pt>
                <c:pt idx="215">
                  <c:v>41974</c:v>
                </c:pt>
                <c:pt idx="216">
                  <c:v>42005</c:v>
                </c:pt>
                <c:pt idx="217">
                  <c:v>42036</c:v>
                </c:pt>
                <c:pt idx="218">
                  <c:v>42064</c:v>
                </c:pt>
                <c:pt idx="219">
                  <c:v>42095</c:v>
                </c:pt>
                <c:pt idx="220">
                  <c:v>42125</c:v>
                </c:pt>
                <c:pt idx="221">
                  <c:v>42156</c:v>
                </c:pt>
                <c:pt idx="222">
                  <c:v>42186</c:v>
                </c:pt>
                <c:pt idx="223">
                  <c:v>42217</c:v>
                </c:pt>
                <c:pt idx="224">
                  <c:v>42248</c:v>
                </c:pt>
                <c:pt idx="225">
                  <c:v>42278</c:v>
                </c:pt>
                <c:pt idx="226">
                  <c:v>42309</c:v>
                </c:pt>
                <c:pt idx="227">
                  <c:v>42339</c:v>
                </c:pt>
                <c:pt idx="228">
                  <c:v>42370</c:v>
                </c:pt>
                <c:pt idx="229">
                  <c:v>42401</c:v>
                </c:pt>
                <c:pt idx="230">
                  <c:v>42430</c:v>
                </c:pt>
                <c:pt idx="231">
                  <c:v>42461</c:v>
                </c:pt>
                <c:pt idx="232">
                  <c:v>42491</c:v>
                </c:pt>
                <c:pt idx="233">
                  <c:v>42522</c:v>
                </c:pt>
                <c:pt idx="234">
                  <c:v>42552</c:v>
                </c:pt>
                <c:pt idx="235">
                  <c:v>42583</c:v>
                </c:pt>
                <c:pt idx="236">
                  <c:v>42614</c:v>
                </c:pt>
                <c:pt idx="237">
                  <c:v>42644</c:v>
                </c:pt>
                <c:pt idx="238">
                  <c:v>42675</c:v>
                </c:pt>
                <c:pt idx="239">
                  <c:v>42705</c:v>
                </c:pt>
                <c:pt idx="240">
                  <c:v>42736</c:v>
                </c:pt>
                <c:pt idx="241">
                  <c:v>42767</c:v>
                </c:pt>
                <c:pt idx="242">
                  <c:v>42795</c:v>
                </c:pt>
                <c:pt idx="243">
                  <c:v>42826</c:v>
                </c:pt>
                <c:pt idx="244">
                  <c:v>42856</c:v>
                </c:pt>
                <c:pt idx="245">
                  <c:v>42887</c:v>
                </c:pt>
                <c:pt idx="246">
                  <c:v>42917</c:v>
                </c:pt>
                <c:pt idx="247">
                  <c:v>42948</c:v>
                </c:pt>
                <c:pt idx="248">
                  <c:v>42979</c:v>
                </c:pt>
                <c:pt idx="249">
                  <c:v>43009</c:v>
                </c:pt>
                <c:pt idx="250">
                  <c:v>43040</c:v>
                </c:pt>
                <c:pt idx="251">
                  <c:v>43070</c:v>
                </c:pt>
                <c:pt idx="252">
                  <c:v>43101</c:v>
                </c:pt>
                <c:pt idx="253">
                  <c:v>43132</c:v>
                </c:pt>
                <c:pt idx="254">
                  <c:v>43160</c:v>
                </c:pt>
                <c:pt idx="255">
                  <c:v>43191</c:v>
                </c:pt>
                <c:pt idx="256">
                  <c:v>43221</c:v>
                </c:pt>
                <c:pt idx="257">
                  <c:v>43252</c:v>
                </c:pt>
                <c:pt idx="258">
                  <c:v>43282</c:v>
                </c:pt>
                <c:pt idx="259">
                  <c:v>43313</c:v>
                </c:pt>
                <c:pt idx="260">
                  <c:v>43344</c:v>
                </c:pt>
                <c:pt idx="261">
                  <c:v>43374</c:v>
                </c:pt>
                <c:pt idx="262">
                  <c:v>43405</c:v>
                </c:pt>
                <c:pt idx="263">
                  <c:v>43435</c:v>
                </c:pt>
                <c:pt idx="264">
                  <c:v>43466</c:v>
                </c:pt>
                <c:pt idx="265">
                  <c:v>43497</c:v>
                </c:pt>
                <c:pt idx="266">
                  <c:v>43525</c:v>
                </c:pt>
                <c:pt idx="267">
                  <c:v>43556</c:v>
                </c:pt>
                <c:pt idx="268">
                  <c:v>43586</c:v>
                </c:pt>
                <c:pt idx="269">
                  <c:v>43617</c:v>
                </c:pt>
                <c:pt idx="270">
                  <c:v>43647</c:v>
                </c:pt>
                <c:pt idx="271">
                  <c:v>43678</c:v>
                </c:pt>
                <c:pt idx="272">
                  <c:v>43709</c:v>
                </c:pt>
                <c:pt idx="273">
                  <c:v>43739</c:v>
                </c:pt>
                <c:pt idx="274">
                  <c:v>43770</c:v>
                </c:pt>
                <c:pt idx="275">
                  <c:v>43800</c:v>
                </c:pt>
                <c:pt idx="276">
                  <c:v>43831</c:v>
                </c:pt>
                <c:pt idx="277">
                  <c:v>43862</c:v>
                </c:pt>
                <c:pt idx="278">
                  <c:v>43891</c:v>
                </c:pt>
                <c:pt idx="279">
                  <c:v>43922</c:v>
                </c:pt>
                <c:pt idx="280">
                  <c:v>43952</c:v>
                </c:pt>
                <c:pt idx="281">
                  <c:v>43983</c:v>
                </c:pt>
                <c:pt idx="282">
                  <c:v>44013</c:v>
                </c:pt>
                <c:pt idx="283">
                  <c:v>44044</c:v>
                </c:pt>
                <c:pt idx="284">
                  <c:v>44075</c:v>
                </c:pt>
                <c:pt idx="285">
                  <c:v>44105</c:v>
                </c:pt>
                <c:pt idx="286">
                  <c:v>44136</c:v>
                </c:pt>
                <c:pt idx="287">
                  <c:v>44166</c:v>
                </c:pt>
                <c:pt idx="288">
                  <c:v>44197</c:v>
                </c:pt>
                <c:pt idx="289">
                  <c:v>44228</c:v>
                </c:pt>
                <c:pt idx="290">
                  <c:v>44256</c:v>
                </c:pt>
                <c:pt idx="291">
                  <c:v>44287</c:v>
                </c:pt>
                <c:pt idx="292">
                  <c:v>44317</c:v>
                </c:pt>
                <c:pt idx="293">
                  <c:v>44348</c:v>
                </c:pt>
                <c:pt idx="294">
                  <c:v>44378</c:v>
                </c:pt>
                <c:pt idx="295">
                  <c:v>44409</c:v>
                </c:pt>
                <c:pt idx="296">
                  <c:v>44440</c:v>
                </c:pt>
                <c:pt idx="297">
                  <c:v>44470</c:v>
                </c:pt>
                <c:pt idx="298">
                  <c:v>44501</c:v>
                </c:pt>
                <c:pt idx="299">
                  <c:v>44531</c:v>
                </c:pt>
                <c:pt idx="300">
                  <c:v>44562</c:v>
                </c:pt>
                <c:pt idx="301">
                  <c:v>44593</c:v>
                </c:pt>
                <c:pt idx="302">
                  <c:v>44621</c:v>
                </c:pt>
                <c:pt idx="303">
                  <c:v>44652</c:v>
                </c:pt>
                <c:pt idx="304">
                  <c:v>44682</c:v>
                </c:pt>
                <c:pt idx="305">
                  <c:v>44713</c:v>
                </c:pt>
                <c:pt idx="306">
                  <c:v>44743</c:v>
                </c:pt>
                <c:pt idx="307">
                  <c:v>44774</c:v>
                </c:pt>
                <c:pt idx="308">
                  <c:v>44805</c:v>
                </c:pt>
                <c:pt idx="309">
                  <c:v>44835</c:v>
                </c:pt>
                <c:pt idx="310">
                  <c:v>44866</c:v>
                </c:pt>
                <c:pt idx="311">
                  <c:v>44896</c:v>
                </c:pt>
                <c:pt idx="312">
                  <c:v>44927</c:v>
                </c:pt>
                <c:pt idx="313">
                  <c:v>44958</c:v>
                </c:pt>
                <c:pt idx="314">
                  <c:v>44986</c:v>
                </c:pt>
                <c:pt idx="315">
                  <c:v>45017</c:v>
                </c:pt>
                <c:pt idx="316">
                  <c:v>45047</c:v>
                </c:pt>
                <c:pt idx="317">
                  <c:v>45078</c:v>
                </c:pt>
                <c:pt idx="318">
                  <c:v>45108</c:v>
                </c:pt>
                <c:pt idx="319">
                  <c:v>45139</c:v>
                </c:pt>
                <c:pt idx="320">
                  <c:v>45170</c:v>
                </c:pt>
                <c:pt idx="321">
                  <c:v>45200</c:v>
                </c:pt>
                <c:pt idx="322">
                  <c:v>45231</c:v>
                </c:pt>
                <c:pt idx="323">
                  <c:v>45261</c:v>
                </c:pt>
                <c:pt idx="324">
                  <c:v>45292</c:v>
                </c:pt>
              </c:numCache>
            </c:numRef>
          </c:cat>
          <c:val>
            <c:numRef>
              <c:f>'[1]IPC 2022'!$D$27:$D$351</c:f>
              <c:numCache>
                <c:formatCode>General</c:formatCode>
                <c:ptCount val="325"/>
                <c:pt idx="0">
                  <c:v>1.8874985248838128E-2</c:v>
                </c:pt>
                <c:pt idx="1">
                  <c:v>1.7660151478894326E-2</c:v>
                </c:pt>
                <c:pt idx="2">
                  <c:v>1.7056374900020321E-2</c:v>
                </c:pt>
                <c:pt idx="3">
                  <c:v>1.5311352668304856E-2</c:v>
                </c:pt>
                <c:pt idx="4">
                  <c:v>1.471499557013134E-2</c:v>
                </c:pt>
                <c:pt idx="5">
                  <c:v>1.5838089434171643E-2</c:v>
                </c:pt>
                <c:pt idx="6">
                  <c:v>1.4681756572832549E-2</c:v>
                </c:pt>
                <c:pt idx="7">
                  <c:v>1.63991709955571E-2</c:v>
                </c:pt>
                <c:pt idx="8">
                  <c:v>1.5820191073329326E-2</c:v>
                </c:pt>
                <c:pt idx="9">
                  <c:v>1.63991709955571E-2</c:v>
                </c:pt>
                <c:pt idx="10">
                  <c:v>1.4105068969231915E-2</c:v>
                </c:pt>
                <c:pt idx="11">
                  <c:v>1.4698357278771335E-2</c:v>
                </c:pt>
                <c:pt idx="12">
                  <c:v>1.634371422985903E-2</c:v>
                </c:pt>
                <c:pt idx="13">
                  <c:v>1.6325311902677608E-2</c:v>
                </c:pt>
                <c:pt idx="14">
                  <c:v>1.4582934546726101E-2</c:v>
                </c:pt>
                <c:pt idx="15">
                  <c:v>1.288207678170239E-2</c:v>
                </c:pt>
                <c:pt idx="16">
                  <c:v>1.2838929262305454E-2</c:v>
                </c:pt>
                <c:pt idx="17">
                  <c:v>1.3393453765531138E-2</c:v>
                </c:pt>
                <c:pt idx="18">
                  <c:v>1.3393453765531138E-2</c:v>
                </c:pt>
                <c:pt idx="19">
                  <c:v>1.3393453765531138E-2</c:v>
                </c:pt>
                <c:pt idx="20">
                  <c:v>1.1715880852437577E-2</c:v>
                </c:pt>
                <c:pt idx="21">
                  <c:v>1.2796069828151735E-2</c:v>
                </c:pt>
                <c:pt idx="22">
                  <c:v>1.0535361496019302E-2</c:v>
                </c:pt>
                <c:pt idx="23">
                  <c:v>8.8791975397943812E-3</c:v>
                </c:pt>
                <c:pt idx="24">
                  <c:v>8.8595307754617547E-3</c:v>
                </c:pt>
                <c:pt idx="25">
                  <c:v>8.2897245838831068E-3</c:v>
                </c:pt>
                <c:pt idx="26">
                  <c:v>9.9285391066021855E-3</c:v>
                </c:pt>
                <c:pt idx="27">
                  <c:v>1.2669191470022767E-2</c:v>
                </c:pt>
                <c:pt idx="28">
                  <c:v>1.3201891574281088E-2</c:v>
                </c:pt>
                <c:pt idx="29">
                  <c:v>1.3172905784878619E-2</c:v>
                </c:pt>
                <c:pt idx="30">
                  <c:v>1.4262925364008083E-2</c:v>
                </c:pt>
                <c:pt idx="31">
                  <c:v>1.4791271396887407E-2</c:v>
                </c:pt>
                <c:pt idx="32">
                  <c:v>1.6421459229121638E-2</c:v>
                </c:pt>
                <c:pt idx="33">
                  <c:v>1.6964274466334972E-2</c:v>
                </c:pt>
                <c:pt idx="34">
                  <c:v>1.6982863005276405E-2</c:v>
                </c:pt>
                <c:pt idx="35">
                  <c:v>1.8088613421622046E-2</c:v>
                </c:pt>
                <c:pt idx="36">
                  <c:v>1.4200601600111717E-2</c:v>
                </c:pt>
                <c:pt idx="37">
                  <c:v>1.689032548546443E-2</c:v>
                </c:pt>
                <c:pt idx="38">
                  <c:v>2.0105244134578149E-2</c:v>
                </c:pt>
                <c:pt idx="39">
                  <c:v>1.904933073013626E-2</c:v>
                </c:pt>
                <c:pt idx="40">
                  <c:v>1.9524619157871737E-2</c:v>
                </c:pt>
                <c:pt idx="41">
                  <c:v>2.2182844726185147E-2</c:v>
                </c:pt>
                <c:pt idx="42">
                  <c:v>2.3787108613737118E-2</c:v>
                </c:pt>
                <c:pt idx="43">
                  <c:v>2.3252633448825444E-2</c:v>
                </c:pt>
                <c:pt idx="44">
                  <c:v>2.6512576725408854E-2</c:v>
                </c:pt>
                <c:pt idx="45">
                  <c:v>2.5334113188536289E-2</c:v>
                </c:pt>
                <c:pt idx="46">
                  <c:v>2.6929964914077287E-2</c:v>
                </c:pt>
                <c:pt idx="47">
                  <c:v>2.914803289104384E-2</c:v>
                </c:pt>
                <c:pt idx="48">
                  <c:v>2.5894252052053757E-2</c:v>
                </c:pt>
                <c:pt idx="49">
                  <c:v>2.7992489735195081E-2</c:v>
                </c:pt>
                <c:pt idx="50">
                  <c:v>2.7343556269613156E-2</c:v>
                </c:pt>
                <c:pt idx="51">
                  <c:v>2.8249627910118535E-2</c:v>
                </c:pt>
                <c:pt idx="52">
                  <c:v>3.1332230875330991E-2</c:v>
                </c:pt>
                <c:pt idx="53">
                  <c:v>3.074377192319222E-2</c:v>
                </c:pt>
                <c:pt idx="54">
                  <c:v>2.8070053241336046E-2</c:v>
                </c:pt>
                <c:pt idx="55">
                  <c:v>2.6967564931445143E-2</c:v>
                </c:pt>
                <c:pt idx="56">
                  <c:v>2.6361926134637725E-2</c:v>
                </c:pt>
                <c:pt idx="57">
                  <c:v>2.3209840551533301E-2</c:v>
                </c:pt>
                <c:pt idx="58">
                  <c:v>1.904933073013626E-2</c:v>
                </c:pt>
                <c:pt idx="59">
                  <c:v>1.9552709175754357E-2</c:v>
                </c:pt>
                <c:pt idx="60">
                  <c:v>2.1689907643057227E-2</c:v>
                </c:pt>
                <c:pt idx="61">
                  <c:v>2.1553067393236924E-2</c:v>
                </c:pt>
                <c:pt idx="62">
                  <c:v>2.1395587002254191E-2</c:v>
                </c:pt>
                <c:pt idx="63">
                  <c:v>2.6114054532951458E-2</c:v>
                </c:pt>
                <c:pt idx="64">
                  <c:v>2.4977832652429921E-2</c:v>
                </c:pt>
                <c:pt idx="65">
                  <c:v>2.2777247708082093E-2</c:v>
                </c:pt>
                <c:pt idx="66">
                  <c:v>2.4236565836962765E-2</c:v>
                </c:pt>
                <c:pt idx="67">
                  <c:v>2.68088761447145E-2</c:v>
                </c:pt>
                <c:pt idx="68">
                  <c:v>2.4669688662489753E-2</c:v>
                </c:pt>
                <c:pt idx="69">
                  <c:v>2.5125679299515813E-2</c:v>
                </c:pt>
                <c:pt idx="70">
                  <c:v>2.5048602594608393E-2</c:v>
                </c:pt>
                <c:pt idx="71">
                  <c:v>2.2497702290447563E-2</c:v>
                </c:pt>
                <c:pt idx="72">
                  <c:v>2.916958328190411E-2</c:v>
                </c:pt>
                <c:pt idx="73">
                  <c:v>3.0525822614057674E-2</c:v>
                </c:pt>
                <c:pt idx="74">
                  <c:v>3.0432902737623335E-2</c:v>
                </c:pt>
                <c:pt idx="75">
                  <c:v>2.3247167025727045E-2</c:v>
                </c:pt>
                <c:pt idx="76">
                  <c:v>1.9585088423470953E-2</c:v>
                </c:pt>
                <c:pt idx="77">
                  <c:v>1.9068450392618619E-2</c:v>
                </c:pt>
                <c:pt idx="78">
                  <c:v>2.1118468557526526E-2</c:v>
                </c:pt>
                <c:pt idx="79">
                  <c:v>2.2610242133860536E-2</c:v>
                </c:pt>
                <c:pt idx="80">
                  <c:v>2.2564885585880878E-2</c:v>
                </c:pt>
                <c:pt idx="81">
                  <c:v>2.3674897424332597E-2</c:v>
                </c:pt>
                <c:pt idx="82">
                  <c:v>2.9902708258098709E-2</c:v>
                </c:pt>
                <c:pt idx="83">
                  <c:v>2.9343603768986037E-2</c:v>
                </c:pt>
                <c:pt idx="84">
                  <c:v>2.8786488706117552E-2</c:v>
                </c:pt>
                <c:pt idx="85">
                  <c:v>2.6631134712809423E-2</c:v>
                </c:pt>
                <c:pt idx="86">
                  <c:v>2.4966398127368894E-2</c:v>
                </c:pt>
                <c:pt idx="87">
                  <c:v>2.2854415730261479E-2</c:v>
                </c:pt>
                <c:pt idx="88">
                  <c:v>2.6235586225358931E-2</c:v>
                </c:pt>
                <c:pt idx="89">
                  <c:v>2.5695886728640538E-2</c:v>
                </c:pt>
                <c:pt idx="90">
                  <c:v>2.2142905567995808E-2</c:v>
                </c:pt>
                <c:pt idx="91">
                  <c:v>1.9142841226192697E-2</c:v>
                </c:pt>
                <c:pt idx="92">
                  <c:v>2.0114842249440823E-2</c:v>
                </c:pt>
                <c:pt idx="93">
                  <c:v>1.9571327421286755E-2</c:v>
                </c:pt>
                <c:pt idx="94">
                  <c:v>1.9997102285075563E-2</c:v>
                </c:pt>
                <c:pt idx="95">
                  <c:v>2.1044634866523859E-2</c:v>
                </c:pt>
                <c:pt idx="96">
                  <c:v>1.6047706151866903E-2</c:v>
                </c:pt>
                <c:pt idx="97">
                  <c:v>1.4006960889084707E-2</c:v>
                </c:pt>
                <c:pt idx="98">
                  <c:v>1.5400328615313041E-2</c:v>
                </c:pt>
                <c:pt idx="99">
                  <c:v>2.0301732332156597E-2</c:v>
                </c:pt>
                <c:pt idx="100">
                  <c:v>2.0282122628882293E-2</c:v>
                </c:pt>
                <c:pt idx="101">
                  <c:v>2.1237890634837608E-2</c:v>
                </c:pt>
                <c:pt idx="102">
                  <c:v>2.1694498919714755E-2</c:v>
                </c:pt>
                <c:pt idx="103">
                  <c:v>2.2107428661001238E-2</c:v>
                </c:pt>
                <c:pt idx="104">
                  <c:v>2.5381100641069798E-2</c:v>
                </c:pt>
                <c:pt idx="105">
                  <c:v>2.4505195175521965E-2</c:v>
                </c:pt>
                <c:pt idx="106">
                  <c:v>2.2065006160871814E-2</c:v>
                </c:pt>
                <c:pt idx="107">
                  <c:v>2.1095323128418109E-2</c:v>
                </c:pt>
                <c:pt idx="108">
                  <c:v>2.3442551558588987E-2</c:v>
                </c:pt>
                <c:pt idx="109">
                  <c:v>2.1507836910498401E-2</c:v>
                </c:pt>
                <c:pt idx="110">
                  <c:v>2.2367743846294585E-2</c:v>
                </c:pt>
                <c:pt idx="111">
                  <c:v>2.4202789718354101E-2</c:v>
                </c:pt>
                <c:pt idx="112">
                  <c:v>2.2135952191245867E-2</c:v>
                </c:pt>
                <c:pt idx="113">
                  <c:v>2.0717831028928213E-2</c:v>
                </c:pt>
                <c:pt idx="114">
                  <c:v>2.1669968145058061E-2</c:v>
                </c:pt>
                <c:pt idx="115">
                  <c:v>2.3577023806280017E-2</c:v>
                </c:pt>
                <c:pt idx="116">
                  <c:v>1.9803902718557032E-2</c:v>
                </c:pt>
                <c:pt idx="117">
                  <c:v>1.7900620396609446E-2</c:v>
                </c:pt>
                <c:pt idx="118">
                  <c:v>1.6902605508958946E-2</c:v>
                </c:pt>
                <c:pt idx="119">
                  <c:v>1.8798637679017682E-2</c:v>
                </c:pt>
                <c:pt idx="120">
                  <c:v>1.9282282917595595E-2</c:v>
                </c:pt>
                <c:pt idx="121">
                  <c:v>2.1064797512388989E-2</c:v>
                </c:pt>
                <c:pt idx="122">
                  <c:v>2.2328333302191306E-2</c:v>
                </c:pt>
                <c:pt idx="123">
                  <c:v>2.3183422069082527E-2</c:v>
                </c:pt>
                <c:pt idx="124">
                  <c:v>2.4992285156236305E-2</c:v>
                </c:pt>
                <c:pt idx="125">
                  <c:v>2.3119096074403656E-2</c:v>
                </c:pt>
                <c:pt idx="126">
                  <c:v>2.2619985129827214E-2</c:v>
                </c:pt>
                <c:pt idx="127">
                  <c:v>1.9347716651124225E-2</c:v>
                </c:pt>
                <c:pt idx="128">
                  <c:v>1.6015660744571836E-2</c:v>
                </c:pt>
                <c:pt idx="129">
                  <c:v>1.7000988295795327E-2</c:v>
                </c:pt>
                <c:pt idx="130">
                  <c:v>1.9312128096531378E-2</c:v>
                </c:pt>
                <c:pt idx="131">
                  <c:v>2.0241242701229956E-2</c:v>
                </c:pt>
                <c:pt idx="132">
                  <c:v>1.6499738828700927E-2</c:v>
                </c:pt>
                <c:pt idx="133">
                  <c:v>1.9258990094710438E-2</c:v>
                </c:pt>
                <c:pt idx="134">
                  <c:v>1.824968083619849E-2</c:v>
                </c:pt>
                <c:pt idx="135">
                  <c:v>1.9498548001560145E-2</c:v>
                </c:pt>
                <c:pt idx="136">
                  <c:v>2.20896606387746E-2</c:v>
                </c:pt>
                <c:pt idx="137">
                  <c:v>2.6587199676098017E-2</c:v>
                </c:pt>
                <c:pt idx="138">
                  <c:v>2.7895589574006063E-2</c:v>
                </c:pt>
                <c:pt idx="139">
                  <c:v>2.6071788481876634E-2</c:v>
                </c:pt>
                <c:pt idx="140">
                  <c:v>2.9331729581775656E-2</c:v>
                </c:pt>
                <c:pt idx="141">
                  <c:v>2.4918882446962387E-2</c:v>
                </c:pt>
                <c:pt idx="142">
                  <c:v>2.2189705911674018E-2</c:v>
                </c:pt>
                <c:pt idx="143">
                  <c:v>1.7668410886148678E-2</c:v>
                </c:pt>
                <c:pt idx="144">
                  <c:v>1.6320207497710904E-2</c:v>
                </c:pt>
                <c:pt idx="145">
                  <c:v>1.6202674956143692E-2</c:v>
                </c:pt>
                <c:pt idx="146">
                  <c:v>1.2967230595850143E-2</c:v>
                </c:pt>
                <c:pt idx="147">
                  <c:v>1.0252106652797632E-2</c:v>
                </c:pt>
                <c:pt idx="148">
                  <c:v>1.1530314505327821E-2</c:v>
                </c:pt>
                <c:pt idx="149">
                  <c:v>1.419769353555167E-2</c:v>
                </c:pt>
                <c:pt idx="150">
                  <c:v>1.1981789785341368E-2</c:v>
                </c:pt>
                <c:pt idx="151">
                  <c:v>1.3339851398094904E-2</c:v>
                </c:pt>
                <c:pt idx="152">
                  <c:v>1.2433870124971991E-2</c:v>
                </c:pt>
                <c:pt idx="153">
                  <c:v>1.3351725922498892E-2</c:v>
                </c:pt>
                <c:pt idx="154">
                  <c:v>1.4638170296181974E-2</c:v>
                </c:pt>
                <c:pt idx="155">
                  <c:v>1.2422836565829209E-2</c:v>
                </c:pt>
                <c:pt idx="156">
                  <c:v>1.4651168940968518E-2</c:v>
                </c:pt>
                <c:pt idx="157">
                  <c:v>1.5038437845104502E-2</c:v>
                </c:pt>
                <c:pt idx="158">
                  <c:v>1.3233923639654588E-2</c:v>
                </c:pt>
                <c:pt idx="159">
                  <c:v>1.0953229243599427E-2</c:v>
                </c:pt>
                <c:pt idx="160">
                  <c:v>7.3897984065960376E-3</c:v>
                </c:pt>
                <c:pt idx="161">
                  <c:v>3.4602179519283016E-3</c:v>
                </c:pt>
                <c:pt idx="162">
                  <c:v>4.3085076726996352E-3</c:v>
                </c:pt>
                <c:pt idx="163">
                  <c:v>4.7465207375718688E-3</c:v>
                </c:pt>
                <c:pt idx="164">
                  <c:v>5.1724482998374288E-3</c:v>
                </c:pt>
                <c:pt idx="165">
                  <c:v>1.2584569760486941E-2</c:v>
                </c:pt>
                <c:pt idx="166">
                  <c:v>1.4789841512250934E-2</c:v>
                </c:pt>
                <c:pt idx="167">
                  <c:v>1.8366204461889302E-2</c:v>
                </c:pt>
                <c:pt idx="168">
                  <c:v>2.1018058658217154E-2</c:v>
                </c:pt>
                <c:pt idx="169">
                  <c:v>1.8717619731884572E-2</c:v>
                </c:pt>
                <c:pt idx="170">
                  <c:v>2.3410191981998896E-2</c:v>
                </c:pt>
                <c:pt idx="171">
                  <c:v>2.5572924958227716E-2</c:v>
                </c:pt>
                <c:pt idx="172">
                  <c:v>2.5396769699175037E-2</c:v>
                </c:pt>
                <c:pt idx="173">
                  <c:v>2.021275101884612E-2</c:v>
                </c:pt>
                <c:pt idx="174">
                  <c:v>2.2842850989535535E-2</c:v>
                </c:pt>
                <c:pt idx="175">
                  <c:v>2.4120606454606897E-2</c:v>
                </c:pt>
                <c:pt idx="176">
                  <c:v>2.5396769699175037E-2</c:v>
                </c:pt>
                <c:pt idx="177">
                  <c:v>2.6694317526150702E-2</c:v>
                </c:pt>
                <c:pt idx="178">
                  <c:v>2.4440904428687293E-2</c:v>
                </c:pt>
                <c:pt idx="179">
                  <c:v>2.3248907903708593E-2</c:v>
                </c:pt>
                <c:pt idx="180">
                  <c:v>2.4037765376581754E-2</c:v>
                </c:pt>
                <c:pt idx="181">
                  <c:v>2.3935010913483046E-2</c:v>
                </c:pt>
                <c:pt idx="182">
                  <c:v>2.6044914265435759E-2</c:v>
                </c:pt>
                <c:pt idx="183">
                  <c:v>2.6376283758577923E-2</c:v>
                </c:pt>
                <c:pt idx="184">
                  <c:v>2.4632140436664729E-2</c:v>
                </c:pt>
                <c:pt idx="185">
                  <c:v>2.2971945210848776E-2</c:v>
                </c:pt>
                <c:pt idx="186">
                  <c:v>1.9921431301155312E-2</c:v>
                </c:pt>
                <c:pt idx="187">
                  <c:v>2.1617247057752476E-2</c:v>
                </c:pt>
                <c:pt idx="188">
                  <c:v>2.158065352226779E-2</c:v>
                </c:pt>
                <c:pt idx="189">
                  <c:v>2.023813901786875E-2</c:v>
                </c:pt>
                <c:pt idx="190">
                  <c:v>1.8551328363297648E-2</c:v>
                </c:pt>
                <c:pt idx="191">
                  <c:v>1.5622647296783976E-2</c:v>
                </c:pt>
                <c:pt idx="192">
                  <c:v>1.4746951319502211E-2</c:v>
                </c:pt>
                <c:pt idx="193">
                  <c:v>1.9288988627367942E-2</c:v>
                </c:pt>
                <c:pt idx="194">
                  <c:v>1.4550754191637649E-2</c:v>
                </c:pt>
                <c:pt idx="195">
                  <c:v>1.2031131777152204E-2</c:v>
                </c:pt>
                <c:pt idx="196">
                  <c:v>9.9012315629869452E-3</c:v>
                </c:pt>
                <c:pt idx="197">
                  <c:v>1.3267578336960462E-2</c:v>
                </c:pt>
                <c:pt idx="198">
                  <c:v>1.2834306949233154E-2</c:v>
                </c:pt>
                <c:pt idx="199">
                  <c:v>1.157063296126748E-2</c:v>
                </c:pt>
                <c:pt idx="200">
                  <c:v>1.1132068377564863E-2</c:v>
                </c:pt>
                <c:pt idx="201">
                  <c:v>9.0648742919363645E-3</c:v>
                </c:pt>
                <c:pt idx="202">
                  <c:v>8.6474741192517079E-3</c:v>
                </c:pt>
                <c:pt idx="203">
                  <c:v>1.0345816483243286E-2</c:v>
                </c:pt>
                <c:pt idx="204">
                  <c:v>9.8930685681553054E-3</c:v>
                </c:pt>
                <c:pt idx="205">
                  <c:v>1.1892974943137791E-2</c:v>
                </c:pt>
                <c:pt idx="206">
                  <c:v>1.2656147611314061E-2</c:v>
                </c:pt>
                <c:pt idx="207">
                  <c:v>1.2200532585781465E-2</c:v>
                </c:pt>
                <c:pt idx="208">
                  <c:v>1.5038437845104502E-2</c:v>
                </c:pt>
                <c:pt idx="209">
                  <c:v>1.7527317621135463E-2</c:v>
                </c:pt>
                <c:pt idx="210">
                  <c:v>1.7137110341849615E-2</c:v>
                </c:pt>
                <c:pt idx="211">
                  <c:v>1.5883706156121669E-2</c:v>
                </c:pt>
                <c:pt idx="212">
                  <c:v>1.5454351994025783E-2</c:v>
                </c:pt>
                <c:pt idx="213">
                  <c:v>1.5026222521316024E-2</c:v>
                </c:pt>
                <c:pt idx="214">
                  <c:v>1.4254435072781568E-2</c:v>
                </c:pt>
                <c:pt idx="215">
                  <c:v>1.3522433285162894E-2</c:v>
                </c:pt>
                <c:pt idx="216">
                  <c:v>1.2290506351706254E-2</c:v>
                </c:pt>
                <c:pt idx="217">
                  <c:v>1.0942575013808575E-2</c:v>
                </c:pt>
                <c:pt idx="218">
                  <c:v>1.3738017489799859E-2</c:v>
                </c:pt>
                <c:pt idx="219">
                  <c:v>1.4162145505201229E-2</c:v>
                </c:pt>
                <c:pt idx="220">
                  <c:v>1.5729942983454093E-2</c:v>
                </c:pt>
                <c:pt idx="221">
                  <c:v>1.6929860641044625E-2</c:v>
                </c:pt>
                <c:pt idx="222">
                  <c:v>1.6916222095990641E-2</c:v>
                </c:pt>
                <c:pt idx="223">
                  <c:v>1.6916222095990641E-2</c:v>
                </c:pt>
                <c:pt idx="224">
                  <c:v>1.5292637769126927E-2</c:v>
                </c:pt>
                <c:pt idx="225">
                  <c:v>1.6929860641044625E-2</c:v>
                </c:pt>
                <c:pt idx="226">
                  <c:v>1.653004546512693E-2</c:v>
                </c:pt>
                <c:pt idx="227">
                  <c:v>1.5366852497546546E-2</c:v>
                </c:pt>
                <c:pt idx="228">
                  <c:v>1.4917171171094479E-2</c:v>
                </c:pt>
                <c:pt idx="229">
                  <c:v>1.2014848301603376E-2</c:v>
                </c:pt>
                <c:pt idx="230">
                  <c:v>1.2343688472320924E-2</c:v>
                </c:pt>
                <c:pt idx="231">
                  <c:v>1.2304491438510645E-2</c:v>
                </c:pt>
                <c:pt idx="232">
                  <c:v>1.1853436416832785E-2</c:v>
                </c:pt>
                <c:pt idx="233">
                  <c:v>1.2628756068657321E-2</c:v>
                </c:pt>
                <c:pt idx="234">
                  <c:v>1.2648724062429562E-2</c:v>
                </c:pt>
                <c:pt idx="235">
                  <c:v>1.1862811080972202E-2</c:v>
                </c:pt>
                <c:pt idx="236">
                  <c:v>1.1853436416832785E-2</c:v>
                </c:pt>
                <c:pt idx="237">
                  <c:v>1.2628756068657321E-2</c:v>
                </c:pt>
                <c:pt idx="238">
                  <c:v>1.2678794735929477E-2</c:v>
                </c:pt>
                <c:pt idx="239">
                  <c:v>1.5541875653003023E-2</c:v>
                </c:pt>
                <c:pt idx="240">
                  <c:v>2.0702832328179488E-2</c:v>
                </c:pt>
                <c:pt idx="241">
                  <c:v>1.7000624941979181E-2</c:v>
                </c:pt>
                <c:pt idx="242">
                  <c:v>1.4151646917446081E-2</c:v>
                </c:pt>
                <c:pt idx="243">
                  <c:v>1.6504061542076176E-2</c:v>
                </c:pt>
                <c:pt idx="244">
                  <c:v>1.4085200723411129E-2</c:v>
                </c:pt>
                <c:pt idx="245">
                  <c:v>1.2500485286008445E-2</c:v>
                </c:pt>
                <c:pt idx="246">
                  <c:v>1.2102724325741887E-2</c:v>
                </c:pt>
                <c:pt idx="247">
                  <c:v>1.2490726151122233E-2</c:v>
                </c:pt>
                <c:pt idx="248">
                  <c:v>1.4451051687883743E-2</c:v>
                </c:pt>
                <c:pt idx="249">
                  <c:v>1.4439771654515487E-2</c:v>
                </c:pt>
                <c:pt idx="250">
                  <c:v>1.6388137759142829E-2</c:v>
                </c:pt>
                <c:pt idx="251">
                  <c:v>1.6854018461676779E-2</c:v>
                </c:pt>
                <c:pt idx="252">
                  <c:v>1.9138623114161257E-2</c:v>
                </c:pt>
                <c:pt idx="253">
                  <c:v>2.1022150256264638E-2</c:v>
                </c:pt>
                <c:pt idx="254">
                  <c:v>1.9359132709676485E-2</c:v>
                </c:pt>
                <c:pt idx="255">
                  <c:v>1.9299348248887904E-2</c:v>
                </c:pt>
                <c:pt idx="256">
                  <c:v>1.7700489198214653E-2</c:v>
                </c:pt>
                <c:pt idx="257">
                  <c:v>1.7279067037348383E-2</c:v>
                </c:pt>
                <c:pt idx="258">
                  <c:v>2.0731571111509473E-2</c:v>
                </c:pt>
                <c:pt idx="259">
                  <c:v>2.1143987268711584E-2</c:v>
                </c:pt>
                <c:pt idx="260">
                  <c:v>1.8844187430477222E-2</c:v>
                </c:pt>
                <c:pt idx="261">
                  <c:v>1.9180880376424847E-2</c:v>
                </c:pt>
                <c:pt idx="262">
                  <c:v>1.8873222661642375E-2</c:v>
                </c:pt>
                <c:pt idx="263">
                  <c:v>1.9284459789732811E-2</c:v>
                </c:pt>
                <c:pt idx="264">
                  <c:v>1.5706764602969381E-2</c:v>
                </c:pt>
                <c:pt idx="265">
                  <c:v>1.8336133656394749E-2</c:v>
                </c:pt>
                <c:pt idx="266">
                  <c:v>2.0950665673812097E-2</c:v>
                </c:pt>
                <c:pt idx="267">
                  <c:v>2.1246681892320041E-2</c:v>
                </c:pt>
                <c:pt idx="268">
                  <c:v>2.3104733162327307E-2</c:v>
                </c:pt>
                <c:pt idx="269">
                  <c:v>2.2372436430582843E-2</c:v>
                </c:pt>
                <c:pt idx="270">
                  <c:v>2.4994388732209272E-2</c:v>
                </c:pt>
                <c:pt idx="271">
                  <c:v>2.3853437787345388E-2</c:v>
                </c:pt>
                <c:pt idx="272">
                  <c:v>2.0433439117772512E-2</c:v>
                </c:pt>
                <c:pt idx="273">
                  <c:v>2.1540351921309986E-2</c:v>
                </c:pt>
                <c:pt idx="274">
                  <c:v>1.9236157999233505E-2</c:v>
                </c:pt>
                <c:pt idx="275">
                  <c:v>2.1182381192259125E-2</c:v>
                </c:pt>
                <c:pt idx="276">
                  <c:v>1.9178283508979543E-2</c:v>
                </c:pt>
                <c:pt idx="277">
                  <c:v>1.8322705273466688E-2</c:v>
                </c:pt>
                <c:pt idx="278">
                  <c:v>1.3824679895437564E-2</c:v>
                </c:pt>
                <c:pt idx="279">
                  <c:v>8.9620910248715546E-3</c:v>
                </c:pt>
                <c:pt idx="280">
                  <c:v>1.0069245180730046E-2</c:v>
                </c:pt>
                <c:pt idx="281">
                  <c:v>1.3383494924024797E-2</c:v>
                </c:pt>
                <c:pt idx="282">
                  <c:v>1.0739060047440852E-2</c:v>
                </c:pt>
                <c:pt idx="283">
                  <c:v>1.0378335832731178E-2</c:v>
                </c:pt>
                <c:pt idx="284">
                  <c:v>1.189632917717609E-2</c:v>
                </c:pt>
                <c:pt idx="285">
                  <c:v>1.2597754922297089E-2</c:v>
                </c:pt>
                <c:pt idx="286">
                  <c:v>1.5608524066878626E-2</c:v>
                </c:pt>
                <c:pt idx="287">
                  <c:v>1.4881770205895428E-2</c:v>
                </c:pt>
                <c:pt idx="288">
                  <c:v>1.706987848650332E-2</c:v>
                </c:pt>
                <c:pt idx="289">
                  <c:v>1.6225247987295521E-2</c:v>
                </c:pt>
                <c:pt idx="290">
                  <c:v>1.5391157319861515E-2</c:v>
                </c:pt>
                <c:pt idx="291">
                  <c:v>1.5685801347455897E-2</c:v>
                </c:pt>
                <c:pt idx="292">
                  <c:v>1.5977772667020718E-2</c:v>
                </c:pt>
                <c:pt idx="293">
                  <c:v>1.8536922002351686E-2</c:v>
                </c:pt>
                <c:pt idx="294">
                  <c:v>1.9159522050822719E-2</c:v>
                </c:pt>
                <c:pt idx="295">
                  <c:v>2.0978775890426293E-2</c:v>
                </c:pt>
                <c:pt idx="296">
                  <c:v>2.4300914853802924E-2</c:v>
                </c:pt>
                <c:pt idx="297">
                  <c:v>2.6372594520062576E-2</c:v>
                </c:pt>
                <c:pt idx="298">
                  <c:v>2.8194899196226197E-2</c:v>
                </c:pt>
                <c:pt idx="299">
                  <c:v>2.7481617876112585E-2</c:v>
                </c:pt>
                <c:pt idx="300">
                  <c:v>3.0599099031226817E-2</c:v>
                </c:pt>
                <c:pt idx="301">
                  <c:v>3.3640842632244539E-2</c:v>
                </c:pt>
                <c:pt idx="302">
                  <c:v>4.4051686395506051E-2</c:v>
                </c:pt>
                <c:pt idx="303">
                  <c:v>5.0669155482116368E-2</c:v>
                </c:pt>
                <c:pt idx="304">
                  <c:v>5.6452133074814226E-2</c:v>
                </c:pt>
                <c:pt idx="305">
                  <c:v>5.5666371009547078E-2</c:v>
                </c:pt>
                <c:pt idx="306">
                  <c:v>5.6356574660274772E-2</c:v>
                </c:pt>
                <c:pt idx="307">
                  <c:v>5.5399740922218665E-2</c:v>
                </c:pt>
                <c:pt idx="308">
                  <c:v>5.6131009869184956E-2</c:v>
                </c:pt>
                <c:pt idx="309">
                  <c:v>5.7613093028568096E-2</c:v>
                </c:pt>
                <c:pt idx="310">
                  <c:v>5.7531689944098297E-2</c:v>
                </c:pt>
                <c:pt idx="311">
                  <c:v>5.5587476214915998E-2</c:v>
                </c:pt>
                <c:pt idx="312">
                  <c:v>5.5274122314769469E-2</c:v>
                </c:pt>
                <c:pt idx="313">
                  <c:v>5.4661564255942041E-2</c:v>
                </c:pt>
                <c:pt idx="314">
                  <c:v>5.4734176644091193E-2</c:v>
                </c:pt>
                <c:pt idx="315">
                  <c:v>5.5819159875712732E-2</c:v>
                </c:pt>
                <c:pt idx="316">
                  <c:v>5.5213332603869514E-2</c:v>
                </c:pt>
                <c:pt idx="317">
                  <c:v>5.4390698651648695E-2</c:v>
                </c:pt>
                <c:pt idx="318">
                  <c:v>5.4055515052394254E-2</c:v>
                </c:pt>
                <c:pt idx="319">
                  <c:v>5.4942285533408519E-2</c:v>
                </c:pt>
                <c:pt idx="320">
                  <c:v>5.3170095390603356E-2</c:v>
                </c:pt>
                <c:pt idx="321">
                  <c:v>4.9835355568315309E-2</c:v>
                </c:pt>
                <c:pt idx="322">
                  <c:v>4.9403767049085001E-2</c:v>
                </c:pt>
                <c:pt idx="323">
                  <c:v>4.847773250344023E-2</c:v>
                </c:pt>
                <c:pt idx="324">
                  <c:v>4.3776825734702873E-2</c:v>
                </c:pt>
              </c:numCache>
            </c:numRef>
          </c:val>
          <c:smooth val="0"/>
          <c:extLst>
            <c:ext xmlns:c16="http://schemas.microsoft.com/office/drawing/2014/chart" uri="{C3380CC4-5D6E-409C-BE32-E72D297353CC}">
              <c16:uniqueId val="{00000001-CCAF-4D7B-9C77-E191937228DC}"/>
            </c:ext>
          </c:extLst>
        </c:ser>
        <c:dLbls>
          <c:showLegendKey val="0"/>
          <c:showVal val="0"/>
          <c:showCatName val="0"/>
          <c:showSerName val="0"/>
          <c:showPercent val="0"/>
          <c:showBubbleSize val="0"/>
        </c:dLbls>
        <c:smooth val="0"/>
        <c:axId val="99321728"/>
        <c:axId val="99323264"/>
      </c:lineChart>
      <c:dateAx>
        <c:axId val="99321728"/>
        <c:scaling>
          <c:orientation val="minMax"/>
        </c:scaling>
        <c:delete val="0"/>
        <c:axPos val="b"/>
        <c:numFmt formatCode="m/d/yy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9323264"/>
        <c:crosses val="autoZero"/>
        <c:auto val="0"/>
        <c:lblOffset val="100"/>
        <c:baseTimeUnit val="months"/>
      </c:dateAx>
      <c:valAx>
        <c:axId val="99323264"/>
        <c:scaling>
          <c:orientation val="minMax"/>
          <c:max val="8.5000000000000048E-2"/>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9321728"/>
        <c:crosses val="autoZero"/>
        <c:crossBetween val="between"/>
      </c:valAx>
      <c:spPr>
        <a:noFill/>
        <a:ln>
          <a:noFill/>
        </a:ln>
        <a:effectLst/>
      </c:spPr>
    </c:plotArea>
    <c:legend>
      <c:legendPos val="b"/>
      <c:layout>
        <c:manualLayout>
          <c:xMode val="edge"/>
          <c:yMode val="edge"/>
          <c:x val="8.3992705858397326E-2"/>
          <c:y val="4.3115650147692003E-2"/>
          <c:w val="0.19184492563429573"/>
          <c:h val="0.16608850976961212"/>
        </c:manualLayout>
      </c:layout>
      <c:overlay val="0"/>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000000000000178" l="0.70000000000000062" r="0.70000000000000062" t="0.750000000000001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788885085016761E-2"/>
          <c:y val="1.7927438528713847E-2"/>
          <c:w val="0.89457001027045568"/>
          <c:h val="0.82092927701457008"/>
        </c:manualLayout>
      </c:layout>
      <c:lineChart>
        <c:grouping val="standard"/>
        <c:varyColors val="0"/>
        <c:ser>
          <c:idx val="0"/>
          <c:order val="0"/>
          <c:tx>
            <c:strRef>
              <c:f>[2]Feuil1!$E$5</c:f>
              <c:strCache>
                <c:ptCount val="1"/>
                <c:pt idx="0">
                  <c:v>S&amp;P/TSX actual</c:v>
                </c:pt>
              </c:strCache>
            </c:strRef>
          </c:tx>
          <c:spPr>
            <a:ln w="28575" cap="rnd">
              <a:solidFill>
                <a:srgbClr val="FF0000"/>
              </a:solidFill>
              <a:round/>
            </a:ln>
            <a:effectLst/>
          </c:spPr>
          <c:marker>
            <c:symbol val="none"/>
          </c:marker>
          <c:cat>
            <c:numRef>
              <c:f>[2]Feuil1!$A$6:$A$186</c:f>
              <c:numCache>
                <c:formatCode>General</c:formatCode>
                <c:ptCount val="18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numCache>
            </c:numRef>
          </c:cat>
          <c:val>
            <c:numRef>
              <c:f>[2]Feuil1!$E$6:$E$187</c:f>
              <c:numCache>
                <c:formatCode>General</c:formatCode>
                <c:ptCount val="182"/>
                <c:pt idx="0">
                  <c:v>1000</c:v>
                </c:pt>
                <c:pt idx="1">
                  <c:v>970.38921141519631</c:v>
                </c:pt>
                <c:pt idx="2">
                  <c:v>909.14960740996821</c:v>
                </c:pt>
                <c:pt idx="3">
                  <c:v>979.95992681985967</c:v>
                </c:pt>
                <c:pt idx="4">
                  <c:v>1051.1137679499893</c:v>
                </c:pt>
                <c:pt idx="5">
                  <c:v>1171.6054263370133</c:v>
                </c:pt>
                <c:pt idx="6">
                  <c:v>1175.6379968982903</c:v>
                </c:pt>
                <c:pt idx="7">
                  <c:v>1225.2231149626566</c:v>
                </c:pt>
                <c:pt idx="8">
                  <c:v>1236.8257896427981</c:v>
                </c:pt>
                <c:pt idx="9">
                  <c:v>1300.4147513190101</c:v>
                </c:pt>
                <c:pt idx="10">
                  <c:v>1247.834158685265</c:v>
                </c:pt>
                <c:pt idx="11">
                  <c:v>1312.1576211752183</c:v>
                </c:pt>
                <c:pt idx="12">
                  <c:v>1350.5497653690047</c:v>
                </c:pt>
                <c:pt idx="13">
                  <c:v>1278.3239971473326</c:v>
                </c:pt>
                <c:pt idx="14">
                  <c:v>1341.8946724962314</c:v>
                </c:pt>
                <c:pt idx="15">
                  <c:v>1392.9932018401266</c:v>
                </c:pt>
                <c:pt idx="16">
                  <c:v>1416.1955034791911</c:v>
                </c:pt>
                <c:pt idx="17">
                  <c:v>1366.9373623627323</c:v>
                </c:pt>
                <c:pt idx="18">
                  <c:v>1316.1753885191467</c:v>
                </c:pt>
                <c:pt idx="19">
                  <c:v>1368.2818428089886</c:v>
                </c:pt>
                <c:pt idx="20">
                  <c:v>1394.2366720974153</c:v>
                </c:pt>
                <c:pt idx="21">
                  <c:v>1451.2351543322486</c:v>
                </c:pt>
                <c:pt idx="22">
                  <c:v>1490.57078593764</c:v>
                </c:pt>
                <c:pt idx="23">
                  <c:v>1525.9025826389607</c:v>
                </c:pt>
                <c:pt idx="24">
                  <c:v>1588.3251378658463</c:v>
                </c:pt>
                <c:pt idx="25">
                  <c:v>1603.98824798698</c:v>
                </c:pt>
                <c:pt idx="26">
                  <c:v>1675.1547153907306</c:v>
                </c:pt>
                <c:pt idx="27">
                  <c:v>1677.2419690368938</c:v>
                </c:pt>
                <c:pt idx="28">
                  <c:v>1660.1055034008211</c:v>
                </c:pt>
                <c:pt idx="29">
                  <c:v>1645.7058914192714</c:v>
                </c:pt>
                <c:pt idx="30">
                  <c:v>1590.9000269070245</c:v>
                </c:pt>
                <c:pt idx="31">
                  <c:v>1551.1538237145801</c:v>
                </c:pt>
                <c:pt idx="32">
                  <c:v>1532.4033719987565</c:v>
                </c:pt>
                <c:pt idx="33">
                  <c:v>1399.6755483068166</c:v>
                </c:pt>
                <c:pt idx="34">
                  <c:v>1478.1561112470492</c:v>
                </c:pt>
                <c:pt idx="35">
                  <c:v>1475.0339385527159</c:v>
                </c:pt>
                <c:pt idx="36">
                  <c:v>1449.9729623589017</c:v>
                </c:pt>
                <c:pt idx="37">
                  <c:v>1513.3794961507285</c:v>
                </c:pt>
                <c:pt idx="38">
                  <c:v>1538.7043179243458</c:v>
                </c:pt>
                <c:pt idx="39">
                  <c:v>1513.6220076819995</c:v>
                </c:pt>
                <c:pt idx="40">
                  <c:v>1504.5959635980182</c:v>
                </c:pt>
                <c:pt idx="41">
                  <c:v>1412.2143087898896</c:v>
                </c:pt>
                <c:pt idx="42">
                  <c:v>1427.762911670944</c:v>
                </c:pt>
                <c:pt idx="43">
                  <c:v>1439.1883831316472</c:v>
                </c:pt>
                <c:pt idx="44">
                  <c:v>1477.2940415308622</c:v>
                </c:pt>
                <c:pt idx="45">
                  <c:v>1527.961971405409</c:v>
                </c:pt>
                <c:pt idx="46">
                  <c:v>1544.2864370310324</c:v>
                </c:pt>
                <c:pt idx="47">
                  <c:v>1524.4858276609441</c:v>
                </c:pt>
                <c:pt idx="48">
                  <c:v>1554.1950141022419</c:v>
                </c:pt>
                <c:pt idx="49">
                  <c:v>1591.657428298005</c:v>
                </c:pt>
                <c:pt idx="50">
                  <c:v>1609.1497815654668</c:v>
                </c:pt>
                <c:pt idx="51">
                  <c:v>1606.0519906408838</c:v>
                </c:pt>
                <c:pt idx="52">
                  <c:v>1572.7909028133956</c:v>
                </c:pt>
                <c:pt idx="53">
                  <c:v>1600.630529981305</c:v>
                </c:pt>
                <c:pt idx="54">
                  <c:v>1540.5020380547185</c:v>
                </c:pt>
                <c:pt idx="55">
                  <c:v>1589.5982145578328</c:v>
                </c:pt>
                <c:pt idx="56">
                  <c:v>1614.2098695662401</c:v>
                </c:pt>
                <c:pt idx="57">
                  <c:v>1636.7786805805304</c:v>
                </c:pt>
                <c:pt idx="58">
                  <c:v>1714.1028510125841</c:v>
                </c:pt>
                <c:pt idx="59">
                  <c:v>1721.8614784582714</c:v>
                </c:pt>
                <c:pt idx="60">
                  <c:v>1756.11351107063</c:v>
                </c:pt>
                <c:pt idx="61">
                  <c:v>1770.4478147403479</c:v>
                </c:pt>
                <c:pt idx="62">
                  <c:v>1839.9602402997568</c:v>
                </c:pt>
                <c:pt idx="63">
                  <c:v>1862.551691528816</c:v>
                </c:pt>
                <c:pt idx="64">
                  <c:v>1907.7006336647808</c:v>
                </c:pt>
                <c:pt idx="65">
                  <c:v>1904.5623515868617</c:v>
                </c:pt>
                <c:pt idx="66">
                  <c:v>1982.0032062027228</c:v>
                </c:pt>
                <c:pt idx="67">
                  <c:v>2010.1624087098653</c:v>
                </c:pt>
                <c:pt idx="68">
                  <c:v>2052.1351899470487</c:v>
                </c:pt>
                <c:pt idx="69">
                  <c:v>1970.3295631570566</c:v>
                </c:pt>
                <c:pt idx="70">
                  <c:v>1929.5706457424644</c:v>
                </c:pt>
                <c:pt idx="71">
                  <c:v>1950.0504615556099</c:v>
                </c:pt>
                <c:pt idx="72">
                  <c:v>1941.4476153323023</c:v>
                </c:pt>
                <c:pt idx="73">
                  <c:v>1952.1050610458567</c:v>
                </c:pt>
                <c:pt idx="74">
                  <c:v>2029.7705762544208</c:v>
                </c:pt>
                <c:pt idx="75">
                  <c:v>1991.6126712057398</c:v>
                </c:pt>
                <c:pt idx="76">
                  <c:v>2039.9599790665097</c:v>
                </c:pt>
                <c:pt idx="77">
                  <c:v>2015.1166972454703</c:v>
                </c:pt>
                <c:pt idx="78">
                  <c:v>1959.0521238698402</c:v>
                </c:pt>
                <c:pt idx="79">
                  <c:v>1952.8691682942954</c:v>
                </c:pt>
                <c:pt idx="80">
                  <c:v>1874.0315865827126</c:v>
                </c:pt>
                <c:pt idx="81">
                  <c:v>1805.1635363667162</c:v>
                </c:pt>
                <c:pt idx="82">
                  <c:v>1840.4705159095408</c:v>
                </c:pt>
                <c:pt idx="83">
                  <c:v>1836.2363603590748</c:v>
                </c:pt>
                <c:pt idx="84">
                  <c:v>1779.9493033344691</c:v>
                </c:pt>
                <c:pt idx="85">
                  <c:v>1759.1464290721267</c:v>
                </c:pt>
                <c:pt idx="86">
                  <c:v>1767.379194861717</c:v>
                </c:pt>
                <c:pt idx="87">
                  <c:v>1860.7522298434612</c:v>
                </c:pt>
                <c:pt idx="88">
                  <c:v>1929.1740065952699</c:v>
                </c:pt>
                <c:pt idx="89">
                  <c:v>1948.3925012125587</c:v>
                </c:pt>
                <c:pt idx="90">
                  <c:v>1955.0622214056277</c:v>
                </c:pt>
                <c:pt idx="91">
                  <c:v>2031.4341966511652</c:v>
                </c:pt>
                <c:pt idx="92">
                  <c:v>2036.8587050319629</c:v>
                </c:pt>
                <c:pt idx="93">
                  <c:v>2061.6937144668373</c:v>
                </c:pt>
                <c:pt idx="94">
                  <c:v>2074.4314476066256</c:v>
                </c:pt>
                <c:pt idx="95">
                  <c:v>2119.9443747338696</c:v>
                </c:pt>
                <c:pt idx="96">
                  <c:v>2155.197366072246</c:v>
                </c:pt>
                <c:pt idx="97">
                  <c:v>2173.4863057177872</c:v>
                </c:pt>
                <c:pt idx="98">
                  <c:v>2178.0966371444083</c:v>
                </c:pt>
                <c:pt idx="99">
                  <c:v>2207.2167426129777</c:v>
                </c:pt>
                <c:pt idx="100">
                  <c:v>2216.9189454187967</c:v>
                </c:pt>
                <c:pt idx="101">
                  <c:v>2187.541960590353</c:v>
                </c:pt>
                <c:pt idx="102">
                  <c:v>2171.0433394665106</c:v>
                </c:pt>
                <c:pt idx="103">
                  <c:v>2169.7193222912952</c:v>
                </c:pt>
                <c:pt idx="104">
                  <c:v>2184.2090597431743</c:v>
                </c:pt>
                <c:pt idx="105">
                  <c:v>2251.032959798817</c:v>
                </c:pt>
                <c:pt idx="106">
                  <c:v>2312.5211707777539</c:v>
                </c:pt>
                <c:pt idx="107">
                  <c:v>2323.4385435724012</c:v>
                </c:pt>
                <c:pt idx="108">
                  <c:v>2351.2159101496968</c:v>
                </c:pt>
                <c:pt idx="109">
                  <c:v>2318.4172051699816</c:v>
                </c:pt>
                <c:pt idx="110">
                  <c:v>2248.5042219646671</c:v>
                </c:pt>
                <c:pt idx="111">
                  <c:v>2244.9523205784762</c:v>
                </c:pt>
                <c:pt idx="112">
                  <c:v>2285.8383715067685</c:v>
                </c:pt>
                <c:pt idx="113">
                  <c:v>2357.0462008413465</c:v>
                </c:pt>
                <c:pt idx="114">
                  <c:v>2396.9604640895727</c:v>
                </c:pt>
                <c:pt idx="115">
                  <c:v>2424.5253609590404</c:v>
                </c:pt>
                <c:pt idx="116">
                  <c:v>2404.6433338935349</c:v>
                </c:pt>
                <c:pt idx="117">
                  <c:v>2383.256167934665</c:v>
                </c:pt>
                <c:pt idx="118">
                  <c:v>2233.7249509969979</c:v>
                </c:pt>
                <c:pt idx="119">
                  <c:v>2264.6662875881998</c:v>
                </c:pt>
                <c:pt idx="120">
                  <c:v>2142.2806881580368</c:v>
                </c:pt>
                <c:pt idx="121">
                  <c:v>2329.4159956600465</c:v>
                </c:pt>
                <c:pt idx="122">
                  <c:v>2402.7485220729045</c:v>
                </c:pt>
                <c:pt idx="123">
                  <c:v>2427.0963315015092</c:v>
                </c:pt>
                <c:pt idx="124">
                  <c:v>2505.267333043656</c:v>
                </c:pt>
                <c:pt idx="125">
                  <c:v>2428.5056848708518</c:v>
                </c:pt>
                <c:pt idx="126">
                  <c:v>2489.8362851238994</c:v>
                </c:pt>
                <c:pt idx="127">
                  <c:v>2498.3816600327941</c:v>
                </c:pt>
                <c:pt idx="128">
                  <c:v>2509.2350306818453</c:v>
                </c:pt>
                <c:pt idx="129">
                  <c:v>2551.5979202350409</c:v>
                </c:pt>
                <c:pt idx="130">
                  <c:v>2529.6639060117609</c:v>
                </c:pt>
                <c:pt idx="131">
                  <c:v>2620.4703243384929</c:v>
                </c:pt>
                <c:pt idx="132">
                  <c:v>2632.3712403093355</c:v>
                </c:pt>
                <c:pt idx="133">
                  <c:v>2678.2899497474318</c:v>
                </c:pt>
                <c:pt idx="134">
                  <c:v>2520.2285965069636</c:v>
                </c:pt>
                <c:pt idx="135">
                  <c:v>2082.3058884586285</c:v>
                </c:pt>
                <c:pt idx="136">
                  <c:v>2307.0313540851225</c:v>
                </c:pt>
                <c:pt idx="137">
                  <c:v>2377.1524531108098</c:v>
                </c:pt>
                <c:pt idx="138">
                  <c:v>2435.6983069473249</c:v>
                </c:pt>
                <c:pt idx="139">
                  <c:v>2544.8903212211094</c:v>
                </c:pt>
                <c:pt idx="140">
                  <c:v>2604.6556989339078</c:v>
                </c:pt>
                <c:pt idx="141">
                  <c:v>2550.9565926128466</c:v>
                </c:pt>
                <c:pt idx="142">
                  <c:v>2471.5138205449502</c:v>
                </c:pt>
                <c:pt idx="143">
                  <c:v>2732.6991751124833</c:v>
                </c:pt>
                <c:pt idx="144">
                  <c:v>2779.788644887361</c:v>
                </c:pt>
                <c:pt idx="145">
                  <c:v>2770.8279091152122</c:v>
                </c:pt>
                <c:pt idx="146">
                  <c:v>2891.7658409664241</c:v>
                </c:pt>
                <c:pt idx="147">
                  <c:v>3003.6333190816085</c:v>
                </c:pt>
                <c:pt idx="148">
                  <c:v>3075.4123784503472</c:v>
                </c:pt>
                <c:pt idx="149">
                  <c:v>3181.3080645315786</c:v>
                </c:pt>
                <c:pt idx="150">
                  <c:v>3260.2549288182945</c:v>
                </c:pt>
                <c:pt idx="151">
                  <c:v>3286.4448680293176</c:v>
                </c:pt>
                <c:pt idx="152">
                  <c:v>3340.1087078619889</c:v>
                </c:pt>
                <c:pt idx="153">
                  <c:v>3265.8070061015383</c:v>
                </c:pt>
                <c:pt idx="154">
                  <c:v>3429.6050414533629</c:v>
                </c:pt>
                <c:pt idx="155">
                  <c:v>3373.9906600406307</c:v>
                </c:pt>
                <c:pt idx="156">
                  <c:v>3477.2639997074189</c:v>
                </c:pt>
                <c:pt idx="157">
                  <c:v>3462.9505946974873</c:v>
                </c:pt>
                <c:pt idx="158">
                  <c:v>3472.6445251171417</c:v>
                </c:pt>
                <c:pt idx="159">
                  <c:v>3610.0118512816539</c:v>
                </c:pt>
                <c:pt idx="160">
                  <c:v>3430.8863905315143</c:v>
                </c:pt>
                <c:pt idx="161">
                  <c:v>3432.8434629427575</c:v>
                </c:pt>
                <c:pt idx="162">
                  <c:v>3134.0000296064345</c:v>
                </c:pt>
                <c:pt idx="163">
                  <c:v>3279.9231800097355</c:v>
                </c:pt>
                <c:pt idx="164">
                  <c:v>3227.2158892510356</c:v>
                </c:pt>
                <c:pt idx="165">
                  <c:v>3089.8402907003574</c:v>
                </c:pt>
                <c:pt idx="166">
                  <c:v>3261.9860344705971</c:v>
                </c:pt>
                <c:pt idx="167">
                  <c:v>3442.6540775462181</c:v>
                </c:pt>
                <c:pt idx="168">
                  <c:v>3274.12859119522</c:v>
                </c:pt>
                <c:pt idx="169">
                  <c:v>3514.0373685452523</c:v>
                </c:pt>
                <c:pt idx="170">
                  <c:v>3437.2104120606155</c:v>
                </c:pt>
                <c:pt idx="171">
                  <c:v>3455.0552551856968</c:v>
                </c:pt>
                <c:pt idx="172">
                  <c:v>3518.9655337561235</c:v>
                </c:pt>
                <c:pt idx="173">
                  <c:v>3365.8179778979238</c:v>
                </c:pt>
                <c:pt idx="174">
                  <c:v>3470.8111031096319</c:v>
                </c:pt>
                <c:pt idx="175">
                  <c:v>3533.8797752349124</c:v>
                </c:pt>
                <c:pt idx="176">
                  <c:v>3544.9961206862749</c:v>
                </c:pt>
                <c:pt idx="177">
                  <c:v>3321.579869017648</c:v>
                </c:pt>
                <c:pt idx="178">
                  <c:v>3311.6917552174791</c:v>
                </c:pt>
                <c:pt idx="179">
                  <c:v>3558.8789262268579</c:v>
                </c:pt>
                <c:pt idx="180">
                  <c:v>3645.3780436938714</c:v>
                </c:pt>
                <c:pt idx="181">
                  <c:v>3696.0694845606781</c:v>
                </c:pt>
              </c:numCache>
            </c:numRef>
          </c:val>
          <c:smooth val="0"/>
          <c:extLst>
            <c:ext xmlns:c16="http://schemas.microsoft.com/office/drawing/2014/chart" uri="{C3380CC4-5D6E-409C-BE32-E72D297353CC}">
              <c16:uniqueId val="{00000000-F622-4921-BCF4-2E247FFD72F9}"/>
            </c:ext>
          </c:extLst>
        </c:ser>
        <c:ser>
          <c:idx val="2"/>
          <c:order val="1"/>
          <c:tx>
            <c:strRef>
              <c:f>[2]Feuil1!$G$5</c:f>
              <c:strCache>
                <c:ptCount val="1"/>
                <c:pt idx="0">
                  <c:v>FTSE universe actual</c:v>
                </c:pt>
              </c:strCache>
            </c:strRef>
          </c:tx>
          <c:spPr>
            <a:ln w="28575" cap="rnd">
              <a:solidFill>
                <a:schemeClr val="accent6">
                  <a:lumMod val="75000"/>
                </a:schemeClr>
              </a:solidFill>
              <a:round/>
            </a:ln>
            <a:effectLst/>
          </c:spPr>
          <c:marker>
            <c:symbol val="none"/>
          </c:marker>
          <c:cat>
            <c:numRef>
              <c:f>[2]Feuil1!$A$6:$A$186</c:f>
              <c:numCache>
                <c:formatCode>General</c:formatCode>
                <c:ptCount val="18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numCache>
            </c:numRef>
          </c:cat>
          <c:val>
            <c:numRef>
              <c:f>[2]Feuil1!$G$6:$G$187</c:f>
              <c:numCache>
                <c:formatCode>General</c:formatCode>
                <c:ptCount val="182"/>
                <c:pt idx="0">
                  <c:v>1000</c:v>
                </c:pt>
                <c:pt idx="1">
                  <c:v>990.47205437202422</c:v>
                </c:pt>
                <c:pt idx="2">
                  <c:v>997.26569739373963</c:v>
                </c:pt>
                <c:pt idx="3">
                  <c:v>1015.2272098072817</c:v>
                </c:pt>
                <c:pt idx="4">
                  <c:v>1015.4534357747051</c:v>
                </c:pt>
                <c:pt idx="5">
                  <c:v>1014.0985109698142</c:v>
                </c:pt>
                <c:pt idx="6">
                  <c:v>1027.9421959763238</c:v>
                </c:pt>
                <c:pt idx="7">
                  <c:v>1034.7438469968861</c:v>
                </c:pt>
                <c:pt idx="8">
                  <c:v>1046.4093563170527</c:v>
                </c:pt>
                <c:pt idx="9">
                  <c:v>1055.8376309593812</c:v>
                </c:pt>
                <c:pt idx="10">
                  <c:v>1055.2180120486064</c:v>
                </c:pt>
                <c:pt idx="11">
                  <c:v>1069.2995060208714</c:v>
                </c:pt>
                <c:pt idx="12">
                  <c:v>1054.1033272091211</c:v>
                </c:pt>
                <c:pt idx="13">
                  <c:v>1073.5227244127279</c:v>
                </c:pt>
                <c:pt idx="14">
                  <c:v>1075.1663661760435</c:v>
                </c:pt>
                <c:pt idx="15">
                  <c:v>1067.3579953004489</c:v>
                </c:pt>
                <c:pt idx="16">
                  <c:v>1066.7044853945545</c:v>
                </c:pt>
                <c:pt idx="17">
                  <c:v>1079.2465845884922</c:v>
                </c:pt>
                <c:pt idx="18">
                  <c:v>1098.6336637967527</c:v>
                </c:pt>
                <c:pt idx="19">
                  <c:v>1103.7217460640691</c:v>
                </c:pt>
                <c:pt idx="20">
                  <c:v>1125.9286418662759</c:v>
                </c:pt>
                <c:pt idx="21">
                  <c:v>1133.2629678101332</c:v>
                </c:pt>
                <c:pt idx="22">
                  <c:v>1135.7962124453459</c:v>
                </c:pt>
                <c:pt idx="23">
                  <c:v>1123.3792382333902</c:v>
                </c:pt>
                <c:pt idx="24">
                  <c:v>1125.1953379718718</c:v>
                </c:pt>
                <c:pt idx="25">
                  <c:v>1120.2332386864141</c:v>
                </c:pt>
                <c:pt idx="26">
                  <c:v>1122.807238315758</c:v>
                </c:pt>
                <c:pt idx="27">
                  <c:v>1122.1208384145998</c:v>
                </c:pt>
                <c:pt idx="28">
                  <c:v>1131.701837034936</c:v>
                </c:pt>
                <c:pt idx="29">
                  <c:v>1149.1764345185941</c:v>
                </c:pt>
                <c:pt idx="30">
                  <c:v>1149.9343344094564</c:v>
                </c:pt>
                <c:pt idx="31">
                  <c:v>1173.4292310261912</c:v>
                </c:pt>
                <c:pt idx="32">
                  <c:v>1187.2430290370044</c:v>
                </c:pt>
                <c:pt idx="33">
                  <c:v>1208.7645259379087</c:v>
                </c:pt>
                <c:pt idx="34">
                  <c:v>1203.5450266895166</c:v>
                </c:pt>
                <c:pt idx="35">
                  <c:v>1213.61222523984</c:v>
                </c:pt>
                <c:pt idx="36">
                  <c:v>1234.0469222972438</c:v>
                </c:pt>
                <c:pt idx="37">
                  <c:v>1240.3103213953143</c:v>
                </c:pt>
                <c:pt idx="38">
                  <c:v>1235.3625221077973</c:v>
                </c:pt>
                <c:pt idx="39">
                  <c:v>1231.4300226740772</c:v>
                </c:pt>
                <c:pt idx="40">
                  <c:v>1233.0030224475652</c:v>
                </c:pt>
                <c:pt idx="41">
                  <c:v>1259.0004187039401</c:v>
                </c:pt>
                <c:pt idx="42">
                  <c:v>1259.1291186854075</c:v>
                </c:pt>
                <c:pt idx="43">
                  <c:v>1267.4660174848941</c:v>
                </c:pt>
                <c:pt idx="44">
                  <c:v>1266.1647176722811</c:v>
                </c:pt>
                <c:pt idx="45">
                  <c:v>1274.6875164449982</c:v>
                </c:pt>
                <c:pt idx="46">
                  <c:v>1272.270816793003</c:v>
                </c:pt>
                <c:pt idx="47">
                  <c:v>1280.1787156542655</c:v>
                </c:pt>
                <c:pt idx="48">
                  <c:v>1278.4770158993103</c:v>
                </c:pt>
                <c:pt idx="49">
                  <c:v>1268.7959172933884</c:v>
                </c:pt>
                <c:pt idx="50">
                  <c:v>1281.6659154401084</c:v>
                </c:pt>
                <c:pt idx="51">
                  <c:v>1287.3430146226062</c:v>
                </c:pt>
                <c:pt idx="52">
                  <c:v>1302.0434125057488</c:v>
                </c:pt>
                <c:pt idx="53">
                  <c:v>1282.9958152486031</c:v>
                </c:pt>
                <c:pt idx="54">
                  <c:v>1256.9984189922282</c:v>
                </c:pt>
                <c:pt idx="55">
                  <c:v>1259.3579186524603</c:v>
                </c:pt>
                <c:pt idx="56">
                  <c:v>1251.8647197314808</c:v>
                </c:pt>
                <c:pt idx="57">
                  <c:v>1258.4141187883674</c:v>
                </c:pt>
                <c:pt idx="58">
                  <c:v>1271.6416168836076</c:v>
                </c:pt>
                <c:pt idx="59">
                  <c:v>1268.6386173160397</c:v>
                </c:pt>
                <c:pt idx="60">
                  <c:v>1263.2189180964765</c:v>
                </c:pt>
                <c:pt idx="61">
                  <c:v>1296.108913360317</c:v>
                </c:pt>
                <c:pt idx="62">
                  <c:v>1300.6420127075507</c:v>
                </c:pt>
                <c:pt idx="63">
                  <c:v>1298.1681130637924</c:v>
                </c:pt>
                <c:pt idx="64">
                  <c:v>1304.7461121165607</c:v>
                </c:pt>
                <c:pt idx="65">
                  <c:v>1320.7192098164348</c:v>
                </c:pt>
                <c:pt idx="66">
                  <c:v>1324.065409334582</c:v>
                </c:pt>
                <c:pt idx="67">
                  <c:v>1332.4166081320095</c:v>
                </c:pt>
                <c:pt idx="68">
                  <c:v>1346.630806085165</c:v>
                </c:pt>
                <c:pt idx="69">
                  <c:v>1338.1509073062705</c:v>
                </c:pt>
                <c:pt idx="70">
                  <c:v>1345.7728062087172</c:v>
                </c:pt>
                <c:pt idx="71">
                  <c:v>1366.6079032084631</c:v>
                </c:pt>
                <c:pt idx="72">
                  <c:v>1374.2584021067912</c:v>
                </c:pt>
                <c:pt idx="73">
                  <c:v>1437.8361929515893</c:v>
                </c:pt>
                <c:pt idx="74">
                  <c:v>1435.9056932295812</c:v>
                </c:pt>
                <c:pt idx="75">
                  <c:v>1431.343993886466</c:v>
                </c:pt>
                <c:pt idx="76">
                  <c:v>1411.8530966931551</c:v>
                </c:pt>
                <c:pt idx="77">
                  <c:v>1414.6844962854334</c:v>
                </c:pt>
                <c:pt idx="78">
                  <c:v>1406.833797415934</c:v>
                </c:pt>
                <c:pt idx="79">
                  <c:v>1427.0396945062848</c:v>
                </c:pt>
                <c:pt idx="80">
                  <c:v>1412.6967965716622</c:v>
                </c:pt>
                <c:pt idx="81">
                  <c:v>1408.8786971214686</c:v>
                </c:pt>
                <c:pt idx="82">
                  <c:v>1405.2607976424461</c:v>
                </c:pt>
                <c:pt idx="83">
                  <c:v>1406.6764974385851</c:v>
                </c:pt>
                <c:pt idx="84">
                  <c:v>1422.6352951405183</c:v>
                </c:pt>
                <c:pt idx="85">
                  <c:v>1428.169394343608</c:v>
                </c:pt>
                <c:pt idx="86">
                  <c:v>1431.2295939029391</c:v>
                </c:pt>
                <c:pt idx="87">
                  <c:v>1442.4693922844081</c:v>
                </c:pt>
                <c:pt idx="88">
                  <c:v>1441.3253924491439</c:v>
                </c:pt>
                <c:pt idx="89">
                  <c:v>1454.4241905629171</c:v>
                </c:pt>
                <c:pt idx="90">
                  <c:v>1480.2070868501798</c:v>
                </c:pt>
                <c:pt idx="91">
                  <c:v>1492.6909850524985</c:v>
                </c:pt>
                <c:pt idx="92">
                  <c:v>1494.0494848568746</c:v>
                </c:pt>
                <c:pt idx="93">
                  <c:v>1497.7531843235422</c:v>
                </c:pt>
                <c:pt idx="94">
                  <c:v>1484.1681862797818</c:v>
                </c:pt>
                <c:pt idx="95">
                  <c:v>1453.5089906947057</c:v>
                </c:pt>
                <c:pt idx="96">
                  <c:v>1446.2874917346014</c:v>
                </c:pt>
                <c:pt idx="97">
                  <c:v>1444.5285919878829</c:v>
                </c:pt>
                <c:pt idx="98">
                  <c:v>1458.3280900007551</c:v>
                </c:pt>
                <c:pt idx="99">
                  <c:v>1464.2482891482466</c:v>
                </c:pt>
                <c:pt idx="100">
                  <c:v>1485.2549861232824</c:v>
                </c:pt>
                <c:pt idx="101">
                  <c:v>1497.9819842905945</c:v>
                </c:pt>
                <c:pt idx="102">
                  <c:v>1480.4787868110548</c:v>
                </c:pt>
                <c:pt idx="103">
                  <c:v>1452.3220908656192</c:v>
                </c:pt>
                <c:pt idx="104">
                  <c:v>1472.7710879209637</c:v>
                </c:pt>
                <c:pt idx="105">
                  <c:v>1453.2801907276528</c:v>
                </c:pt>
                <c:pt idx="106">
                  <c:v>1477.1611872887893</c:v>
                </c:pt>
                <c:pt idx="107">
                  <c:v>1488.7870856146596</c:v>
                </c:pt>
                <c:pt idx="108">
                  <c:v>1482.6809864939378</c:v>
                </c:pt>
                <c:pt idx="109">
                  <c:v>1470.8262882010142</c:v>
                </c:pt>
                <c:pt idx="110">
                  <c:v>1472.999887888016</c:v>
                </c:pt>
                <c:pt idx="111">
                  <c:v>1484.1252862859587</c:v>
                </c:pt>
                <c:pt idx="112">
                  <c:v>1471.4125881165876</c:v>
                </c:pt>
                <c:pt idx="113">
                  <c:v>1483.2529864115702</c:v>
                </c:pt>
                <c:pt idx="114">
                  <c:v>1491.7471851884056</c:v>
                </c:pt>
                <c:pt idx="115">
                  <c:v>1480.7790867678118</c:v>
                </c:pt>
                <c:pt idx="116">
                  <c:v>1491.9044851657543</c:v>
                </c:pt>
                <c:pt idx="117">
                  <c:v>1477.475787243487</c:v>
                </c:pt>
                <c:pt idx="118">
                  <c:v>1468.4095885490194</c:v>
                </c:pt>
                <c:pt idx="119">
                  <c:v>1483.4531863827417</c:v>
                </c:pt>
                <c:pt idx="120">
                  <c:v>1503.558983487507</c:v>
                </c:pt>
                <c:pt idx="121">
                  <c:v>1523.6504805943314</c:v>
                </c:pt>
                <c:pt idx="122">
                  <c:v>1526.4246801948466</c:v>
                </c:pt>
                <c:pt idx="123">
                  <c:v>1562.3462750221368</c:v>
                </c:pt>
                <c:pt idx="124">
                  <c:v>1560.7446752527671</c:v>
                </c:pt>
                <c:pt idx="125">
                  <c:v>1587.1567714494254</c:v>
                </c:pt>
                <c:pt idx="126">
                  <c:v>1601.6197893667504</c:v>
                </c:pt>
                <c:pt idx="127">
                  <c:v>1604.306758979827</c:v>
                </c:pt>
                <c:pt idx="128">
                  <c:v>1634.3896646478886</c:v>
                </c:pt>
                <c:pt idx="129">
                  <c:v>1620.6630966245141</c:v>
                </c:pt>
                <c:pt idx="130">
                  <c:v>1617.8617270279117</c:v>
                </c:pt>
                <c:pt idx="131">
                  <c:v>1626.2243658236916</c:v>
                </c:pt>
                <c:pt idx="132">
                  <c:v>1606.8650286114362</c:v>
                </c:pt>
                <c:pt idx="133">
                  <c:v>1653.5874118834131</c:v>
                </c:pt>
                <c:pt idx="134">
                  <c:v>1665.3191301940456</c:v>
                </c:pt>
                <c:pt idx="135">
                  <c:v>1632.0044249913631</c:v>
                </c:pt>
                <c:pt idx="136">
                  <c:v>1693.7861360947966</c:v>
                </c:pt>
                <c:pt idx="137">
                  <c:v>1699.0871453314514</c:v>
                </c:pt>
                <c:pt idx="138">
                  <c:v>1727.8201311939015</c:v>
                </c:pt>
                <c:pt idx="139">
                  <c:v>1749.7363080379721</c:v>
                </c:pt>
                <c:pt idx="140">
                  <c:v>1729.956550886257</c:v>
                </c:pt>
                <c:pt idx="141">
                  <c:v>1735.4220100992311</c:v>
                </c:pt>
                <c:pt idx="142">
                  <c:v>1722.2960419893705</c:v>
                </c:pt>
                <c:pt idx="143">
                  <c:v>1740.0008694398755</c:v>
                </c:pt>
                <c:pt idx="144">
                  <c:v>1746.3672285231196</c:v>
                </c:pt>
                <c:pt idx="145">
                  <c:v>1727.0207613090108</c:v>
                </c:pt>
                <c:pt idx="146">
                  <c:v>1683.4686875805091</c:v>
                </c:pt>
                <c:pt idx="147">
                  <c:v>1658.3950711911102</c:v>
                </c:pt>
                <c:pt idx="148">
                  <c:v>1659.3603210521142</c:v>
                </c:pt>
                <c:pt idx="149">
                  <c:v>1669.8207695458098</c:v>
                </c:pt>
                <c:pt idx="150">
                  <c:v>1685.8399631184875</c:v>
                </c:pt>
                <c:pt idx="151">
                  <c:v>1703.2041147386078</c:v>
                </c:pt>
                <c:pt idx="152">
                  <c:v>1701.0877150433694</c:v>
                </c:pt>
                <c:pt idx="153">
                  <c:v>1677.3511484614351</c:v>
                </c:pt>
                <c:pt idx="154">
                  <c:v>1659.6749210068119</c:v>
                </c:pt>
                <c:pt idx="155">
                  <c:v>1674.1007589294913</c:v>
                </c:pt>
                <c:pt idx="156">
                  <c:v>1701.9366079231997</c:v>
                </c:pt>
                <c:pt idx="157">
                  <c:v>1644.0707632538108</c:v>
                </c:pt>
                <c:pt idx="158">
                  <c:v>1632.3447649423545</c:v>
                </c:pt>
                <c:pt idx="159">
                  <c:v>1583.3541302970059</c:v>
                </c:pt>
                <c:pt idx="160">
                  <c:v>1528.2407799333284</c:v>
                </c:pt>
                <c:pt idx="161">
                  <c:v>1527.1968800836498</c:v>
                </c:pt>
                <c:pt idx="162">
                  <c:v>1493.892184879526</c:v>
                </c:pt>
                <c:pt idx="163">
                  <c:v>1552.2075764821095</c:v>
                </c:pt>
                <c:pt idx="164">
                  <c:v>1509.6507826102879</c:v>
                </c:pt>
                <c:pt idx="165">
                  <c:v>1501.6713837593211</c:v>
                </c:pt>
                <c:pt idx="166">
                  <c:v>1486.6134859276583</c:v>
                </c:pt>
                <c:pt idx="167">
                  <c:v>1528.45527990244</c:v>
                </c:pt>
                <c:pt idx="168">
                  <c:v>1503.2157835369278</c:v>
                </c:pt>
                <c:pt idx="169">
                  <c:v>1549.6621768486473</c:v>
                </c:pt>
                <c:pt idx="170">
                  <c:v>1518.7741812965185</c:v>
                </c:pt>
                <c:pt idx="171">
                  <c:v>1551.5783765727144</c:v>
                </c:pt>
                <c:pt idx="172">
                  <c:v>1566.7792743837852</c:v>
                </c:pt>
                <c:pt idx="173">
                  <c:v>1540.3099781953638</c:v>
                </c:pt>
                <c:pt idx="174">
                  <c:v>1540.9248781068181</c:v>
                </c:pt>
                <c:pt idx="175">
                  <c:v>1523.8792805613843</c:v>
                </c:pt>
                <c:pt idx="176">
                  <c:v>1521.0764809649875</c:v>
                </c:pt>
                <c:pt idx="177">
                  <c:v>1481.2795866957401</c:v>
                </c:pt>
                <c:pt idx="178">
                  <c:v>1486.7707859050076</c:v>
                </c:pt>
                <c:pt idx="179">
                  <c:v>1550.5916767147992</c:v>
                </c:pt>
                <c:pt idx="180">
                  <c:v>1603.7733690566356</c:v>
                </c:pt>
                <c:pt idx="181">
                  <c:v>1581.8514722133889</c:v>
                </c:pt>
              </c:numCache>
            </c:numRef>
          </c:val>
          <c:smooth val="0"/>
          <c:extLst>
            <c:ext xmlns:c16="http://schemas.microsoft.com/office/drawing/2014/chart" uri="{C3380CC4-5D6E-409C-BE32-E72D297353CC}">
              <c16:uniqueId val="{00000001-F622-4921-BCF4-2E247FFD72F9}"/>
            </c:ext>
          </c:extLst>
        </c:ser>
        <c:ser>
          <c:idx val="4"/>
          <c:order val="2"/>
          <c:tx>
            <c:strRef>
              <c:f>[2]Feuil1!$I$5</c:f>
              <c:strCache>
                <c:ptCount val="1"/>
                <c:pt idx="0">
                  <c:v>CPI actual</c:v>
                </c:pt>
              </c:strCache>
            </c:strRef>
          </c:tx>
          <c:spPr>
            <a:ln w="28575" cap="rnd">
              <a:solidFill>
                <a:srgbClr val="0070C0"/>
              </a:solidFill>
              <a:round/>
            </a:ln>
            <a:effectLst/>
          </c:spPr>
          <c:marker>
            <c:symbol val="none"/>
          </c:marker>
          <c:cat>
            <c:numRef>
              <c:f>[2]Feuil1!$A$6:$A$186</c:f>
              <c:numCache>
                <c:formatCode>General</c:formatCode>
                <c:ptCount val="18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numCache>
            </c:numRef>
          </c:cat>
          <c:val>
            <c:numRef>
              <c:f>[2]Feuil1!$I$6:$I$186</c:f>
              <c:numCache>
                <c:formatCode>General</c:formatCode>
                <c:ptCount val="181"/>
                <c:pt idx="0">
                  <c:v>1000</c:v>
                </c:pt>
                <c:pt idx="1">
                  <c:v>997.35216240070611</c:v>
                </c:pt>
                <c:pt idx="2">
                  <c:v>1004.4130626654899</c:v>
                </c:pt>
                <c:pt idx="3">
                  <c:v>1006.1782877316858</c:v>
                </c:pt>
                <c:pt idx="4">
                  <c:v>1005.2956751985879</c:v>
                </c:pt>
                <c:pt idx="5">
                  <c:v>1012.3565754633717</c:v>
                </c:pt>
                <c:pt idx="6">
                  <c:v>1015.8870255957634</c:v>
                </c:pt>
                <c:pt idx="7">
                  <c:v>1012.3565754633717</c:v>
                </c:pt>
                <c:pt idx="8">
                  <c:v>1012.3565754633717</c:v>
                </c:pt>
                <c:pt idx="9">
                  <c:v>1012.3565754633717</c:v>
                </c:pt>
                <c:pt idx="10">
                  <c:v>1011.4739629302736</c:v>
                </c:pt>
                <c:pt idx="11">
                  <c:v>1016.7696381288615</c:v>
                </c:pt>
                <c:pt idx="12">
                  <c:v>1013.2391879964696</c:v>
                </c:pt>
                <c:pt idx="13">
                  <c:v>1015.8870255957635</c:v>
                </c:pt>
                <c:pt idx="14">
                  <c:v>1020.3000882612533</c:v>
                </c:pt>
                <c:pt idx="15">
                  <c:v>1020.3000882612533</c:v>
                </c:pt>
                <c:pt idx="16">
                  <c:v>1023.8305383936453</c:v>
                </c:pt>
                <c:pt idx="17">
                  <c:v>1026.4783759929392</c:v>
                </c:pt>
                <c:pt idx="18">
                  <c:v>1025.5957634598412</c:v>
                </c:pt>
                <c:pt idx="19">
                  <c:v>1030.891438658429</c:v>
                </c:pt>
                <c:pt idx="20">
                  <c:v>1030.0088261253311</c:v>
                </c:pt>
                <c:pt idx="21">
                  <c:v>1031.774051191527</c:v>
                </c:pt>
                <c:pt idx="22">
                  <c:v>1036.1871138570168</c:v>
                </c:pt>
                <c:pt idx="23">
                  <c:v>1037.0697263901147</c:v>
                </c:pt>
                <c:pt idx="24">
                  <c:v>1037.0697263901147</c:v>
                </c:pt>
                <c:pt idx="25">
                  <c:v>1039.7175639894085</c:v>
                </c:pt>
                <c:pt idx="26">
                  <c:v>1042.3654015887023</c:v>
                </c:pt>
                <c:pt idx="27">
                  <c:v>1053.839364518976</c:v>
                </c:pt>
                <c:pt idx="28">
                  <c:v>1057.369814651368</c:v>
                </c:pt>
                <c:pt idx="29">
                  <c:v>1064.4307149161516</c:v>
                </c:pt>
                <c:pt idx="30">
                  <c:v>1057.3698146513677</c:v>
                </c:pt>
                <c:pt idx="31">
                  <c:v>1059.1350397175638</c:v>
                </c:pt>
                <c:pt idx="32">
                  <c:v>1061.7828773168576</c:v>
                </c:pt>
                <c:pt idx="33">
                  <c:v>1064.4307149161514</c:v>
                </c:pt>
                <c:pt idx="34">
                  <c:v>1066.1959399823475</c:v>
                </c:pt>
                <c:pt idx="35">
                  <c:v>1067.0785525154456</c:v>
                </c:pt>
                <c:pt idx="36">
                  <c:v>1060.9002647837597</c:v>
                </c:pt>
                <c:pt idx="37">
                  <c:v>1065.3133274492495</c:v>
                </c:pt>
                <c:pt idx="38">
                  <c:v>1069.7263901147394</c:v>
                </c:pt>
                <c:pt idx="39">
                  <c:v>1074.1394527802292</c:v>
                </c:pt>
                <c:pt idx="40">
                  <c:v>1078.5525154457191</c:v>
                </c:pt>
                <c:pt idx="41">
                  <c:v>1077.669902912621</c:v>
                </c:pt>
                <c:pt idx="42">
                  <c:v>1073.2568402471311</c:v>
                </c:pt>
                <c:pt idx="43">
                  <c:v>1072.3742277140332</c:v>
                </c:pt>
                <c:pt idx="44">
                  <c:v>1075.0220653133272</c:v>
                </c:pt>
                <c:pt idx="45">
                  <c:v>1076.787290379523</c:v>
                </c:pt>
                <c:pt idx="46">
                  <c:v>1078.5525154457189</c:v>
                </c:pt>
                <c:pt idx="47">
                  <c:v>1075.9046778464251</c:v>
                </c:pt>
                <c:pt idx="48">
                  <c:v>1069.7263901147394</c:v>
                </c:pt>
                <c:pt idx="49">
                  <c:v>1070.6090026478373</c:v>
                </c:pt>
                <c:pt idx="50">
                  <c:v>1082.965578111209</c:v>
                </c:pt>
                <c:pt idx="51">
                  <c:v>1084.7308031774048</c:v>
                </c:pt>
                <c:pt idx="52">
                  <c:v>1082.965578111209</c:v>
                </c:pt>
                <c:pt idx="53">
                  <c:v>1085.613415710503</c:v>
                </c:pt>
                <c:pt idx="54">
                  <c:v>1085.6134157105027</c:v>
                </c:pt>
                <c:pt idx="55">
                  <c:v>1086.4960282436007</c:v>
                </c:pt>
                <c:pt idx="56">
                  <c:v>1086.4960282436007</c:v>
                </c:pt>
                <c:pt idx="57">
                  <c:v>1088.2612533097968</c:v>
                </c:pt>
                <c:pt idx="58">
                  <c:v>1085.6134157105027</c:v>
                </c:pt>
                <c:pt idx="59">
                  <c:v>1085.6134157105027</c:v>
                </c:pt>
                <c:pt idx="60">
                  <c:v>1082.965578111209</c:v>
                </c:pt>
                <c:pt idx="61">
                  <c:v>1086.4960282436009</c:v>
                </c:pt>
                <c:pt idx="62">
                  <c:v>1095.3221535745806</c:v>
                </c:pt>
                <c:pt idx="63">
                  <c:v>1101.5004413062666</c:v>
                </c:pt>
                <c:pt idx="64">
                  <c:v>1105.0308914386585</c:v>
                </c:pt>
                <c:pt idx="65">
                  <c:v>1110.3265666372463</c:v>
                </c:pt>
                <c:pt idx="66">
                  <c:v>1111.2091791703444</c:v>
                </c:pt>
                <c:pt idx="67">
                  <c:v>1109.4439541041484</c:v>
                </c:pt>
                <c:pt idx="68">
                  <c:v>1109.4439541041484</c:v>
                </c:pt>
                <c:pt idx="69">
                  <c:v>1110.3265666372463</c:v>
                </c:pt>
                <c:pt idx="70">
                  <c:v>1111.2091791703444</c:v>
                </c:pt>
                <c:pt idx="71">
                  <c:v>1106.7961165048546</c:v>
                </c:pt>
                <c:pt idx="72">
                  <c:v>1098.8526037069728</c:v>
                </c:pt>
                <c:pt idx="73">
                  <c:v>1097.0873786407767</c:v>
                </c:pt>
                <c:pt idx="74">
                  <c:v>1106.7961165048546</c:v>
                </c:pt>
                <c:pt idx="75">
                  <c:v>1114.7396293027361</c:v>
                </c:pt>
                <c:pt idx="76">
                  <c:v>1113.8570167696382</c:v>
                </c:pt>
                <c:pt idx="77">
                  <c:v>1120.0353045013242</c:v>
                </c:pt>
                <c:pt idx="78">
                  <c:v>1122.6831421006179</c:v>
                </c:pt>
                <c:pt idx="79">
                  <c:v>1123.5657546337159</c:v>
                </c:pt>
                <c:pt idx="80">
                  <c:v>1123.5657546337159</c:v>
                </c:pt>
                <c:pt idx="81">
                  <c:v>1121.80052956752</c:v>
                </c:pt>
                <c:pt idx="82">
                  <c:v>1122.6831421006179</c:v>
                </c:pt>
                <c:pt idx="83">
                  <c:v>1121.80052956752</c:v>
                </c:pt>
                <c:pt idx="84">
                  <c:v>1116.5048543689322</c:v>
                </c:pt>
                <c:pt idx="85">
                  <c:v>1119.1526919682262</c:v>
                </c:pt>
                <c:pt idx="86">
                  <c:v>1121.8005295675202</c:v>
                </c:pt>
                <c:pt idx="87">
                  <c:v>1128.8614298323041</c:v>
                </c:pt>
                <c:pt idx="88">
                  <c:v>1132.391879964696</c:v>
                </c:pt>
                <c:pt idx="89">
                  <c:v>1136.8049426301859</c:v>
                </c:pt>
                <c:pt idx="90">
                  <c:v>1139.4527802294795</c:v>
                </c:pt>
                <c:pt idx="91">
                  <c:v>1137.6875551632836</c:v>
                </c:pt>
                <c:pt idx="92">
                  <c:v>1135.9223300970875</c:v>
                </c:pt>
                <c:pt idx="93">
                  <c:v>1136.8049426301857</c:v>
                </c:pt>
                <c:pt idx="94">
                  <c:v>1139.4527802294792</c:v>
                </c:pt>
                <c:pt idx="95">
                  <c:v>1135.0397175639894</c:v>
                </c:pt>
                <c:pt idx="96">
                  <c:v>1133.2744924977935</c:v>
                </c:pt>
                <c:pt idx="97">
                  <c:v>1142.9832303618712</c:v>
                </c:pt>
                <c:pt idx="98">
                  <c:v>1144.748455428067</c:v>
                </c:pt>
                <c:pt idx="99">
                  <c:v>1146.5136804942631</c:v>
                </c:pt>
                <c:pt idx="100">
                  <c:v>1150.926743159753</c:v>
                </c:pt>
                <c:pt idx="101">
                  <c:v>1151.8093556928509</c:v>
                </c:pt>
                <c:pt idx="102">
                  <c:v>1150.926743159753</c:v>
                </c:pt>
                <c:pt idx="103">
                  <c:v>1150.926743159753</c:v>
                </c:pt>
                <c:pt idx="104">
                  <c:v>1151.8093556928509</c:v>
                </c:pt>
                <c:pt idx="105">
                  <c:v>1154.4571932921449</c:v>
                </c:pt>
                <c:pt idx="106">
                  <c:v>1155.3398058252428</c:v>
                </c:pt>
                <c:pt idx="107">
                  <c:v>1158.8702559576348</c:v>
                </c:pt>
                <c:pt idx="108">
                  <c:v>1154.4571932921449</c:v>
                </c:pt>
                <c:pt idx="109">
                  <c:v>1162.4007060900265</c:v>
                </c:pt>
                <c:pt idx="110">
                  <c:v>1169.4616063548103</c:v>
                </c:pt>
                <c:pt idx="111">
                  <c:v>1172.9920564872023</c:v>
                </c:pt>
                <c:pt idx="112">
                  <c:v>1176.5225066195942</c:v>
                </c:pt>
                <c:pt idx="113">
                  <c:v>1177.4051191526921</c:v>
                </c:pt>
                <c:pt idx="114">
                  <c:v>1179.170344218888</c:v>
                </c:pt>
                <c:pt idx="115">
                  <c:v>1185.3486319505739</c:v>
                </c:pt>
                <c:pt idx="116">
                  <c:v>1184.4660194174758</c:v>
                </c:pt>
                <c:pt idx="117">
                  <c:v>1180.0529567519859</c:v>
                </c:pt>
                <c:pt idx="118">
                  <c:v>1183.5834068843778</c:v>
                </c:pt>
                <c:pt idx="119">
                  <c:v>1178.28773168579</c:v>
                </c:pt>
                <c:pt idx="120">
                  <c:v>1177.4051191526921</c:v>
                </c:pt>
                <c:pt idx="121">
                  <c:v>1179.170344218888</c:v>
                </c:pt>
                <c:pt idx="122">
                  <c:v>1187.1138570167698</c:v>
                </c:pt>
                <c:pt idx="123">
                  <c:v>1195.0573698146516</c:v>
                </c:pt>
                <c:pt idx="124">
                  <c:v>1200.3530450132394</c:v>
                </c:pt>
                <c:pt idx="125">
                  <c:v>1205.6487202118271</c:v>
                </c:pt>
                <c:pt idx="126">
                  <c:v>1203.0008826125336</c:v>
                </c:pt>
                <c:pt idx="127">
                  <c:v>1209.1791703442193</c:v>
                </c:pt>
                <c:pt idx="128">
                  <c:v>1207.4139452780234</c:v>
                </c:pt>
                <c:pt idx="129">
                  <c:v>1202.1182700794354</c:v>
                </c:pt>
                <c:pt idx="130">
                  <c:v>1205.6487202118274</c:v>
                </c:pt>
                <c:pt idx="131">
                  <c:v>1203.8834951456315</c:v>
                </c:pt>
                <c:pt idx="132">
                  <c:v>1203.8834951456315</c:v>
                </c:pt>
                <c:pt idx="133">
                  <c:v>1207.4139452780234</c:v>
                </c:pt>
                <c:pt idx="134">
                  <c:v>1212.7096204766112</c:v>
                </c:pt>
                <c:pt idx="135">
                  <c:v>1205.6487202118274</c:v>
                </c:pt>
                <c:pt idx="136">
                  <c:v>1197.7052074139456</c:v>
                </c:pt>
                <c:pt idx="137">
                  <c:v>1201.2356575463375</c:v>
                </c:pt>
                <c:pt idx="138">
                  <c:v>1210.9443954104152</c:v>
                </c:pt>
                <c:pt idx="139">
                  <c:v>1210.9443954104152</c:v>
                </c:pt>
                <c:pt idx="140">
                  <c:v>1209.1791703442193</c:v>
                </c:pt>
                <c:pt idx="141">
                  <c:v>1208.2965578111214</c:v>
                </c:pt>
                <c:pt idx="142">
                  <c:v>1213.5922330097092</c:v>
                </c:pt>
                <c:pt idx="143">
                  <c:v>1215.357458075905</c:v>
                </c:pt>
                <c:pt idx="144">
                  <c:v>1212.7096204766112</c:v>
                </c:pt>
                <c:pt idx="145">
                  <c:v>1219.7705207413946</c:v>
                </c:pt>
                <c:pt idx="146">
                  <c:v>1225.9488084730806</c:v>
                </c:pt>
                <c:pt idx="147">
                  <c:v>1232.1270962047663</c:v>
                </c:pt>
                <c:pt idx="148">
                  <c:v>1238.3053839364522</c:v>
                </c:pt>
                <c:pt idx="149">
                  <c:v>1244.483671668138</c:v>
                </c:pt>
                <c:pt idx="150">
                  <c:v>1248.0141218005299</c:v>
                </c:pt>
                <c:pt idx="151">
                  <c:v>1255.9576345984117</c:v>
                </c:pt>
                <c:pt idx="152">
                  <c:v>1258.6054721977055</c:v>
                </c:pt>
                <c:pt idx="153">
                  <c:v>1261.2533097969995</c:v>
                </c:pt>
                <c:pt idx="154">
                  <c:v>1270.0794351279792</c:v>
                </c:pt>
                <c:pt idx="155">
                  <c:v>1272.727272727273</c:v>
                </c:pt>
                <c:pt idx="156">
                  <c:v>1270.9620476610771</c:v>
                </c:pt>
                <c:pt idx="157">
                  <c:v>1282.4360105913509</c:v>
                </c:pt>
                <c:pt idx="158">
                  <c:v>1295.6751985878204</c:v>
                </c:pt>
                <c:pt idx="159">
                  <c:v>1314.2100617828778</c:v>
                </c:pt>
                <c:pt idx="160">
                  <c:v>1322.1535745807596</c:v>
                </c:pt>
                <c:pt idx="161">
                  <c:v>1340.688437775817</c:v>
                </c:pt>
                <c:pt idx="162">
                  <c:v>1349.5145631067967</c:v>
                </c:pt>
                <c:pt idx="163">
                  <c:v>1351.2797881729925</c:v>
                </c:pt>
                <c:pt idx="164">
                  <c:v>1346.8667255075027</c:v>
                </c:pt>
                <c:pt idx="165">
                  <c:v>1347.7493380406006</c:v>
                </c:pt>
                <c:pt idx="166">
                  <c:v>1357.4580759046785</c:v>
                </c:pt>
                <c:pt idx="167">
                  <c:v>1359.2233009708743</c:v>
                </c:pt>
                <c:pt idx="168">
                  <c:v>1351.2797881729925</c:v>
                </c:pt>
                <c:pt idx="169">
                  <c:v>1358.3406884377764</c:v>
                </c:pt>
                <c:pt idx="170">
                  <c:v>1363.6363636363642</c:v>
                </c:pt>
                <c:pt idx="171">
                  <c:v>1370.6972639011481</c:v>
                </c:pt>
                <c:pt idx="172">
                  <c:v>1380.4060017652257</c:v>
                </c:pt>
                <c:pt idx="173">
                  <c:v>1385.7016769638135</c:v>
                </c:pt>
                <c:pt idx="174">
                  <c:v>1387.4669020300094</c:v>
                </c:pt>
                <c:pt idx="175">
                  <c:v>1395.4104148278911</c:v>
                </c:pt>
                <c:pt idx="176">
                  <c:v>1400.7060900264789</c:v>
                </c:pt>
                <c:pt idx="177">
                  <c:v>1398.9408649602831</c:v>
                </c:pt>
                <c:pt idx="178">
                  <c:v>1399.823477493381</c:v>
                </c:pt>
                <c:pt idx="179">
                  <c:v>1401.5887025595771</c:v>
                </c:pt>
                <c:pt idx="180">
                  <c:v>1397.1756398940872</c:v>
                </c:pt>
              </c:numCache>
            </c:numRef>
          </c:val>
          <c:smooth val="0"/>
          <c:extLst>
            <c:ext xmlns:c16="http://schemas.microsoft.com/office/drawing/2014/chart" uri="{C3380CC4-5D6E-409C-BE32-E72D297353CC}">
              <c16:uniqueId val="{00000002-F622-4921-BCF4-2E247FFD72F9}"/>
            </c:ext>
          </c:extLst>
        </c:ser>
        <c:ser>
          <c:idx val="1"/>
          <c:order val="3"/>
          <c:tx>
            <c:strRef>
              <c:f>[2]Feuil1!$F$5</c:f>
              <c:strCache>
                <c:ptCount val="1"/>
                <c:pt idx="0">
                  <c:v>PAG 2009 S&amp;P/TSX</c:v>
                </c:pt>
              </c:strCache>
            </c:strRef>
          </c:tx>
          <c:spPr>
            <a:ln w="28575" cap="rnd">
              <a:solidFill>
                <a:srgbClr val="FF0000"/>
              </a:solidFill>
              <a:prstDash val="sysDash"/>
              <a:round/>
            </a:ln>
            <a:effectLst/>
          </c:spPr>
          <c:marker>
            <c:symbol val="none"/>
          </c:marker>
          <c:cat>
            <c:numRef>
              <c:f>[2]Feuil1!$A$6:$A$186</c:f>
              <c:numCache>
                <c:formatCode>General</c:formatCode>
                <c:ptCount val="18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numCache>
            </c:numRef>
          </c:cat>
          <c:val>
            <c:numRef>
              <c:f>[2]Feuil1!$F$6:$F$187</c:f>
              <c:numCache>
                <c:formatCode>General</c:formatCode>
                <c:ptCount val="182"/>
                <c:pt idx="0">
                  <c:v>1000</c:v>
                </c:pt>
                <c:pt idx="1">
                  <c:v>1005.8497409526457</c:v>
                </c:pt>
                <c:pt idx="2">
                  <c:v>1011.7337013745044</c:v>
                </c:pt>
                <c:pt idx="3">
                  <c:v>1017.6520814406067</c:v>
                </c:pt>
                <c:pt idx="4">
                  <c:v>1023.605082496955</c:v>
                </c:pt>
                <c:pt idx="5">
                  <c:v>1029.5929070673737</c:v>
                </c:pt>
                <c:pt idx="6">
                  <c:v>1035.6157588603992</c:v>
                </c:pt>
                <c:pt idx="7">
                  <c:v>1041.67384277621</c:v>
                </c:pt>
                <c:pt idx="8">
                  <c:v>1047.7673649135977</c:v>
                </c:pt>
                <c:pt idx="9">
                  <c:v>1053.8965325769784</c:v>
                </c:pt>
                <c:pt idx="10">
                  <c:v>1060.0615542834453</c:v>
                </c:pt>
                <c:pt idx="11">
                  <c:v>1066.2626397698623</c:v>
                </c:pt>
                <c:pt idx="12">
                  <c:v>1072.5000000000002</c:v>
                </c:pt>
                <c:pt idx="13">
                  <c:v>1078.7738471717128</c:v>
                </c:pt>
                <c:pt idx="14">
                  <c:v>1085.0843947241563</c:v>
                </c:pt>
                <c:pt idx="15">
                  <c:v>1091.431857345051</c:v>
                </c:pt>
                <c:pt idx="16">
                  <c:v>1097.8164509779845</c:v>
                </c:pt>
                <c:pt idx="17">
                  <c:v>1104.2383928297586</c:v>
                </c:pt>
                <c:pt idx="18">
                  <c:v>1110.6979013777784</c:v>
                </c:pt>
                <c:pt idx="19">
                  <c:v>1117.1951963774857</c:v>
                </c:pt>
                <c:pt idx="20">
                  <c:v>1123.730498869834</c:v>
                </c:pt>
                <c:pt idx="21">
                  <c:v>1130.3040311888099</c:v>
                </c:pt>
                <c:pt idx="22">
                  <c:v>1136.9160169689956</c:v>
                </c:pt>
                <c:pt idx="23">
                  <c:v>1143.5666811531778</c:v>
                </c:pt>
                <c:pt idx="24">
                  <c:v>1150.2562500000006</c:v>
                </c:pt>
                <c:pt idx="25">
                  <c:v>1156.9849510916622</c:v>
                </c:pt>
                <c:pt idx="26">
                  <c:v>1163.7530133416578</c:v>
                </c:pt>
                <c:pt idx="27">
                  <c:v>1170.5606670025672</c:v>
                </c:pt>
                <c:pt idx="28">
                  <c:v>1177.4081436738884</c:v>
                </c:pt>
                <c:pt idx="29">
                  <c:v>1184.295676309916</c:v>
                </c:pt>
                <c:pt idx="30">
                  <c:v>1191.2234992276674</c:v>
                </c:pt>
                <c:pt idx="31">
                  <c:v>1198.1918481148534</c:v>
                </c:pt>
                <c:pt idx="32">
                  <c:v>1205.2009600378972</c:v>
                </c:pt>
                <c:pt idx="33">
                  <c:v>1212.2510734499988</c:v>
                </c:pt>
                <c:pt idx="34">
                  <c:v>1219.3424281992479</c:v>
                </c:pt>
                <c:pt idx="35">
                  <c:v>1226.4752655367836</c:v>
                </c:pt>
                <c:pt idx="36">
                  <c:v>1233.649828125001</c:v>
                </c:pt>
                <c:pt idx="37">
                  <c:v>1240.8663600458081</c:v>
                </c:pt>
                <c:pt idx="38">
                  <c:v>1248.1251068089284</c:v>
                </c:pt>
                <c:pt idx="39">
                  <c:v>1255.426315360254</c:v>
                </c:pt>
                <c:pt idx="40">
                  <c:v>1262.7702340902458</c:v>
                </c:pt>
                <c:pt idx="41">
                  <c:v>1270.1571128423855</c:v>
                </c:pt>
                <c:pt idx="42">
                  <c:v>1277.5872029216737</c:v>
                </c:pt>
                <c:pt idx="43">
                  <c:v>1285.0607571031805</c:v>
                </c:pt>
                <c:pt idx="44">
                  <c:v>1292.5780296406449</c:v>
                </c:pt>
                <c:pt idx="45">
                  <c:v>1300.1392762751238</c:v>
                </c:pt>
                <c:pt idx="46">
                  <c:v>1307.7447542436935</c:v>
                </c:pt>
                <c:pt idx="47">
                  <c:v>1315.3947222882005</c:v>
                </c:pt>
                <c:pt idx="48">
                  <c:v>1323.0894406640637</c:v>
                </c:pt>
                <c:pt idx="49">
                  <c:v>1330.8291711491293</c:v>
                </c:pt>
                <c:pt idx="50">
                  <c:v>1338.6141770525758</c:v>
                </c:pt>
                <c:pt idx="51">
                  <c:v>1346.4447232238724</c:v>
                </c:pt>
                <c:pt idx="52">
                  <c:v>1354.3210760617887</c:v>
                </c:pt>
                <c:pt idx="53">
                  <c:v>1362.2435035234585</c:v>
                </c:pt>
                <c:pt idx="54">
                  <c:v>1370.2122751334953</c:v>
                </c:pt>
                <c:pt idx="55">
                  <c:v>1378.2276619931615</c:v>
                </c:pt>
                <c:pt idx="56">
                  <c:v>1386.289936789592</c:v>
                </c:pt>
                <c:pt idx="57">
                  <c:v>1394.3993738050708</c:v>
                </c:pt>
                <c:pt idx="58">
                  <c:v>1402.5562489263618</c:v>
                </c:pt>
                <c:pt idx="59">
                  <c:v>1410.7608396540954</c:v>
                </c:pt>
                <c:pt idx="60">
                  <c:v>1419.0134251122088</c:v>
                </c:pt>
                <c:pt idx="61">
                  <c:v>1427.3142860574417</c:v>
                </c:pt>
                <c:pt idx="62">
                  <c:v>1435.6637048888881</c:v>
                </c:pt>
                <c:pt idx="63">
                  <c:v>1444.0619656576037</c:v>
                </c:pt>
                <c:pt idx="64">
                  <c:v>1452.5093540762689</c:v>
                </c:pt>
                <c:pt idx="65">
                  <c:v>1461.0061575289099</c:v>
                </c:pt>
                <c:pt idx="66">
                  <c:v>1469.5526650806742</c:v>
                </c:pt>
                <c:pt idx="67">
                  <c:v>1478.1491674876661</c:v>
                </c:pt>
                <c:pt idx="68">
                  <c:v>1486.7959572068378</c:v>
                </c:pt>
                <c:pt idx="69">
                  <c:v>1495.4933284059387</c:v>
                </c:pt>
                <c:pt idx="70">
                  <c:v>1504.2415769735233</c:v>
                </c:pt>
                <c:pt idx="71">
                  <c:v>1513.0410005290175</c:v>
                </c:pt>
                <c:pt idx="72">
                  <c:v>1521.8918984328441</c:v>
                </c:pt>
                <c:pt idx="73">
                  <c:v>1530.7945717966063</c:v>
                </c:pt>
                <c:pt idx="74">
                  <c:v>1539.7493234933327</c:v>
                </c:pt>
                <c:pt idx="75">
                  <c:v>1548.75645816778</c:v>
                </c:pt>
                <c:pt idx="76">
                  <c:v>1557.8162822467984</c:v>
                </c:pt>
                <c:pt idx="77">
                  <c:v>1566.9291039497557</c:v>
                </c:pt>
                <c:pt idx="78">
                  <c:v>1576.095233299023</c:v>
                </c:pt>
                <c:pt idx="79">
                  <c:v>1585.3149821305219</c:v>
                </c:pt>
                <c:pt idx="80">
                  <c:v>1594.5886641043335</c:v>
                </c:pt>
                <c:pt idx="81">
                  <c:v>1603.9165947153692</c:v>
                </c:pt>
                <c:pt idx="82">
                  <c:v>1613.2990913041037</c:v>
                </c:pt>
                <c:pt idx="83">
                  <c:v>1622.7364730673714</c:v>
                </c:pt>
                <c:pt idx="84">
                  <c:v>1632.2290610692255</c:v>
                </c:pt>
                <c:pt idx="85">
                  <c:v>1641.7771782518605</c:v>
                </c:pt>
                <c:pt idx="86">
                  <c:v>1651.3811494465995</c:v>
                </c:pt>
                <c:pt idx="87">
                  <c:v>1661.0413013849443</c:v>
                </c:pt>
                <c:pt idx="88">
                  <c:v>1670.7579627096916</c:v>
                </c:pt>
                <c:pt idx="89">
                  <c:v>1680.5314639861133</c:v>
                </c:pt>
                <c:pt idx="90">
                  <c:v>1690.3621377132024</c:v>
                </c:pt>
                <c:pt idx="91">
                  <c:v>1700.250318334985</c:v>
                </c:pt>
                <c:pt idx="92">
                  <c:v>1710.1963422518979</c:v>
                </c:pt>
                <c:pt idx="93">
                  <c:v>1720.2005478322337</c:v>
                </c:pt>
                <c:pt idx="94">
                  <c:v>1730.2632754236515</c:v>
                </c:pt>
                <c:pt idx="95">
                  <c:v>1740.384867364756</c:v>
                </c:pt>
                <c:pt idx="96">
                  <c:v>1750.5656679967444</c:v>
                </c:pt>
                <c:pt idx="97">
                  <c:v>1760.8060236751205</c:v>
                </c:pt>
                <c:pt idx="98">
                  <c:v>1771.1062827814781</c:v>
                </c:pt>
                <c:pt idx="99">
                  <c:v>1781.4667957353529</c:v>
                </c:pt>
                <c:pt idx="100">
                  <c:v>1791.8879150061446</c:v>
                </c:pt>
                <c:pt idx="101">
                  <c:v>1802.3699951251069</c:v>
                </c:pt>
                <c:pt idx="102">
                  <c:v>1812.91339269741</c:v>
                </c:pt>
                <c:pt idx="103">
                  <c:v>1823.5184664142719</c:v>
                </c:pt>
                <c:pt idx="104">
                  <c:v>1834.1855770651612</c:v>
                </c:pt>
                <c:pt idx="105">
                  <c:v>1844.9150875500713</c:v>
                </c:pt>
                <c:pt idx="106">
                  <c:v>1855.707362891867</c:v>
                </c:pt>
                <c:pt idx="107">
                  <c:v>1866.5627702487016</c:v>
                </c:pt>
                <c:pt idx="108">
                  <c:v>1877.4816789265092</c:v>
                </c:pt>
                <c:pt idx="109">
                  <c:v>1888.4644603915676</c:v>
                </c:pt>
                <c:pt idx="110">
                  <c:v>1899.511488283136</c:v>
                </c:pt>
                <c:pt idx="111">
                  <c:v>1910.6231384261669</c:v>
                </c:pt>
                <c:pt idx="112">
                  <c:v>1921.7997888440909</c:v>
                </c:pt>
                <c:pt idx="113">
                  <c:v>1933.0418197716781</c:v>
                </c:pt>
                <c:pt idx="114">
                  <c:v>1944.3496136679732</c:v>
                </c:pt>
                <c:pt idx="115">
                  <c:v>1955.7235552293075</c:v>
                </c:pt>
                <c:pt idx="116">
                  <c:v>1967.1640314023862</c:v>
                </c:pt>
                <c:pt idx="117">
                  <c:v>1978.6714313974524</c:v>
                </c:pt>
                <c:pt idx="118">
                  <c:v>1990.246146701528</c:v>
                </c:pt>
                <c:pt idx="119">
                  <c:v>2001.8885710917332</c:v>
                </c:pt>
                <c:pt idx="120">
                  <c:v>2013.5991006486818</c:v>
                </c:pt>
                <c:pt idx="121">
                  <c:v>2025.3781337699568</c:v>
                </c:pt>
                <c:pt idx="122">
                  <c:v>2037.2260711836639</c:v>
                </c:pt>
                <c:pt idx="123">
                  <c:v>2049.1433159620642</c:v>
                </c:pt>
                <c:pt idx="124">
                  <c:v>2061.1302735352879</c:v>
                </c:pt>
                <c:pt idx="125">
                  <c:v>2073.1873517051249</c:v>
                </c:pt>
                <c:pt idx="126">
                  <c:v>2085.3149606589013</c:v>
                </c:pt>
                <c:pt idx="127">
                  <c:v>2097.5135129834325</c:v>
                </c:pt>
                <c:pt idx="128">
                  <c:v>2109.7834236790595</c:v>
                </c:pt>
                <c:pt idx="129">
                  <c:v>2122.125110173768</c:v>
                </c:pt>
                <c:pt idx="130">
                  <c:v>2134.5389923373891</c:v>
                </c:pt>
                <c:pt idx="131">
                  <c:v>2147.025492495884</c:v>
                </c:pt>
                <c:pt idx="132">
                  <c:v>2159.5850354457116</c:v>
                </c:pt>
                <c:pt idx="133">
                  <c:v>2172.218048468279</c:v>
                </c:pt>
                <c:pt idx="134">
                  <c:v>2184.9249613444799</c:v>
                </c:pt>
                <c:pt idx="135">
                  <c:v>2197.7062063693147</c:v>
                </c:pt>
                <c:pt idx="136">
                  <c:v>2210.5622183665969</c:v>
                </c:pt>
                <c:pt idx="137">
                  <c:v>2223.4934347037474</c:v>
                </c:pt>
                <c:pt idx="138">
                  <c:v>2236.5002953066728</c:v>
                </c:pt>
                <c:pt idx="139">
                  <c:v>2249.5832426747324</c:v>
                </c:pt>
                <c:pt idx="140">
                  <c:v>2262.7427218957923</c:v>
                </c:pt>
                <c:pt idx="141">
                  <c:v>2275.9791806613671</c:v>
                </c:pt>
                <c:pt idx="142">
                  <c:v>2289.2930692818509</c:v>
                </c:pt>
                <c:pt idx="143">
                  <c:v>2302.6848407018369</c:v>
                </c:pt>
                <c:pt idx="144">
                  <c:v>2316.1549505155267</c:v>
                </c:pt>
                <c:pt idx="145">
                  <c:v>2329.7038569822303</c:v>
                </c:pt>
                <c:pt idx="146">
                  <c:v>2343.3320210419556</c:v>
                </c:pt>
                <c:pt idx="147">
                  <c:v>2357.0399063310906</c:v>
                </c:pt>
                <c:pt idx="148">
                  <c:v>2370.8279791981759</c:v>
                </c:pt>
                <c:pt idx="149">
                  <c:v>2384.6967087197695</c:v>
                </c:pt>
                <c:pt idx="150">
                  <c:v>2398.6465667164071</c:v>
                </c:pt>
                <c:pt idx="151">
                  <c:v>2412.6780277686512</c:v>
                </c:pt>
                <c:pt idx="152">
                  <c:v>2426.7915692332381</c:v>
                </c:pt>
                <c:pt idx="153">
                  <c:v>2440.9876712593168</c:v>
                </c:pt>
                <c:pt idx="154">
                  <c:v>2455.2668168047858</c:v>
                </c:pt>
                <c:pt idx="155">
                  <c:v>2469.6294916527208</c:v>
                </c:pt>
                <c:pt idx="156">
                  <c:v>2484.0761844279032</c:v>
                </c:pt>
                <c:pt idx="157">
                  <c:v>2498.6073866134429</c:v>
                </c:pt>
                <c:pt idx="158">
                  <c:v>2513.2235925674986</c:v>
                </c:pt>
                <c:pt idx="159">
                  <c:v>2527.9252995400961</c:v>
                </c:pt>
                <c:pt idx="160">
                  <c:v>2542.7130076900448</c:v>
                </c:pt>
                <c:pt idx="161">
                  <c:v>2557.5872201019542</c:v>
                </c:pt>
                <c:pt idx="162">
                  <c:v>2572.5484428033478</c:v>
                </c:pt>
                <c:pt idx="163">
                  <c:v>2587.5971847818796</c:v>
                </c:pt>
                <c:pt idx="164">
                  <c:v>2602.7339580026487</c:v>
                </c:pt>
                <c:pt idx="165">
                  <c:v>2617.9592774256184</c:v>
                </c:pt>
                <c:pt idx="166">
                  <c:v>2633.2736610231336</c:v>
                </c:pt>
                <c:pt idx="167">
                  <c:v>2648.6776297975439</c:v>
                </c:pt>
                <c:pt idx="168">
                  <c:v>2664.1717077989269</c:v>
                </c:pt>
                <c:pt idx="169">
                  <c:v>2679.7564221429184</c:v>
                </c:pt>
                <c:pt idx="170">
                  <c:v>2695.4323030286432</c:v>
                </c:pt>
                <c:pt idx="171">
                  <c:v>2711.1998837567539</c:v>
                </c:pt>
                <c:pt idx="172">
                  <c:v>2727.059700747574</c:v>
                </c:pt>
                <c:pt idx="173">
                  <c:v>2743.0122935593467</c:v>
                </c:pt>
                <c:pt idx="174">
                  <c:v>2759.0582049065915</c:v>
                </c:pt>
                <c:pt idx="175">
                  <c:v>2775.1979806785666</c:v>
                </c:pt>
                <c:pt idx="176">
                  <c:v>2791.4321699578418</c:v>
                </c:pt>
                <c:pt idx="177">
                  <c:v>2807.7613250389768</c:v>
                </c:pt>
                <c:pt idx="178">
                  <c:v>2824.1860014473118</c:v>
                </c:pt>
                <c:pt idx="179">
                  <c:v>2840.706757957867</c:v>
                </c:pt>
                <c:pt idx="180">
                  <c:v>2857.3241566143506</c:v>
                </c:pt>
                <c:pt idx="181">
                  <c:v>2874.0387627482814</c:v>
                </c:pt>
              </c:numCache>
            </c:numRef>
          </c:val>
          <c:smooth val="0"/>
          <c:extLst>
            <c:ext xmlns:c16="http://schemas.microsoft.com/office/drawing/2014/chart" uri="{C3380CC4-5D6E-409C-BE32-E72D297353CC}">
              <c16:uniqueId val="{00000003-F622-4921-BCF4-2E247FFD72F9}"/>
            </c:ext>
          </c:extLst>
        </c:ser>
        <c:ser>
          <c:idx val="3"/>
          <c:order val="4"/>
          <c:tx>
            <c:strRef>
              <c:f>[2]Feuil1!$H$5</c:f>
              <c:strCache>
                <c:ptCount val="1"/>
                <c:pt idx="0">
                  <c:v>PAG 2009 FTSE universe</c:v>
                </c:pt>
              </c:strCache>
            </c:strRef>
          </c:tx>
          <c:spPr>
            <a:ln w="28575" cap="rnd">
              <a:solidFill>
                <a:schemeClr val="accent6">
                  <a:lumMod val="75000"/>
                </a:schemeClr>
              </a:solidFill>
              <a:prstDash val="sysDash"/>
              <a:round/>
            </a:ln>
            <a:effectLst/>
          </c:spPr>
          <c:marker>
            <c:symbol val="none"/>
          </c:marker>
          <c:cat>
            <c:numRef>
              <c:f>[2]Feuil1!$A$6:$A$186</c:f>
              <c:numCache>
                <c:formatCode>General</c:formatCode>
                <c:ptCount val="18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numCache>
            </c:numRef>
          </c:cat>
          <c:val>
            <c:numRef>
              <c:f>[2]Feuil1!$H$6:$H$187</c:f>
              <c:numCache>
                <c:formatCode>General</c:formatCode>
                <c:ptCount val="182"/>
                <c:pt idx="0">
                  <c:v>1000</c:v>
                </c:pt>
                <c:pt idx="1">
                  <c:v>1003.8746849921291</c:v>
                </c:pt>
                <c:pt idx="2">
                  <c:v>1007.7643831680465</c:v>
                </c:pt>
                <c:pt idx="3">
                  <c:v>1011.66915269911</c:v>
                </c:pt>
                <c:pt idx="4">
                  <c:v>1015.5890519820732</c:v>
                </c:pt>
                <c:pt idx="5">
                  <c:v>1019.5241396399589</c:v>
                </c:pt>
                <c:pt idx="6">
                  <c:v>1023.4744745229352</c:v>
                </c:pt>
                <c:pt idx="7">
                  <c:v>1027.4401157091966</c:v>
                </c:pt>
                <c:pt idx="8">
                  <c:v>1031.4211225058464</c:v>
                </c:pt>
                <c:pt idx="9">
                  <c:v>1035.4175544497848</c:v>
                </c:pt>
                <c:pt idx="10">
                  <c:v>1039.4294713085985</c:v>
                </c:pt>
                <c:pt idx="11">
                  <c:v>1043.4569330814547</c:v>
                </c:pt>
                <c:pt idx="12">
                  <c:v>1047.4999999999986</c:v>
                </c:pt>
                <c:pt idx="13">
                  <c:v>1051.558732529254</c:v>
                </c:pt>
                <c:pt idx="14">
                  <c:v>1055.6331913685276</c:v>
                </c:pt>
                <c:pt idx="15">
                  <c:v>1059.7234374523166</c:v>
                </c:pt>
                <c:pt idx="16">
                  <c:v>1063.8295319512206</c:v>
                </c:pt>
                <c:pt idx="17">
                  <c:v>1067.9515362728557</c:v>
                </c:pt>
                <c:pt idx="18">
                  <c:v>1072.0895120627733</c:v>
                </c:pt>
                <c:pt idx="19">
                  <c:v>1076.243521205382</c:v>
                </c:pt>
                <c:pt idx="20">
                  <c:v>1080.4136258248727</c:v>
                </c:pt>
                <c:pt idx="21">
                  <c:v>1084.5998882861481</c:v>
                </c:pt>
                <c:pt idx="22">
                  <c:v>1088.8023711957555</c:v>
                </c:pt>
                <c:pt idx="23">
                  <c:v>1093.0211374028224</c:v>
                </c:pt>
                <c:pt idx="24">
                  <c:v>1097.2562499999972</c:v>
                </c:pt>
                <c:pt idx="25">
                  <c:v>1101.5077723243921</c:v>
                </c:pt>
                <c:pt idx="26">
                  <c:v>1105.7757679585311</c:v>
                </c:pt>
                <c:pt idx="27">
                  <c:v>1110.0603007313002</c:v>
                </c:pt>
                <c:pt idx="28">
                  <c:v>1114.3614347189023</c:v>
                </c:pt>
                <c:pt idx="29">
                  <c:v>1118.6792342458152</c:v>
                </c:pt>
                <c:pt idx="30">
                  <c:v>1123.0137638857541</c:v>
                </c:pt>
                <c:pt idx="31">
                  <c:v>1127.3650884626368</c:v>
                </c:pt>
                <c:pt idx="32">
                  <c:v>1131.7332730515534</c:v>
                </c:pt>
                <c:pt idx="33">
                  <c:v>1136.1183829797394</c:v>
                </c:pt>
                <c:pt idx="34">
                  <c:v>1140.5204838275531</c:v>
                </c:pt>
                <c:pt idx="35">
                  <c:v>1144.9396414294556</c:v>
                </c:pt>
                <c:pt idx="36">
                  <c:v>1149.375921874996</c:v>
                </c:pt>
                <c:pt idx="37">
                  <c:v>1153.8293915097997</c:v>
                </c:pt>
                <c:pt idx="38">
                  <c:v>1158.3001169365602</c:v>
                </c:pt>
                <c:pt idx="39">
                  <c:v>1162.7881650160357</c:v>
                </c:pt>
                <c:pt idx="40">
                  <c:v>1167.2936028680488</c:v>
                </c:pt>
                <c:pt idx="41">
                  <c:v>1171.8164978724899</c:v>
                </c:pt>
                <c:pt idx="42">
                  <c:v>1176.3569176703259</c:v>
                </c:pt>
                <c:pt idx="43">
                  <c:v>1180.9149301646105</c:v>
                </c:pt>
                <c:pt idx="44">
                  <c:v>1185.4906035215006</c:v>
                </c:pt>
                <c:pt idx="45">
                  <c:v>1190.0840061712754</c:v>
                </c:pt>
                <c:pt idx="46">
                  <c:v>1194.6952068093601</c:v>
                </c:pt>
                <c:pt idx="47">
                  <c:v>1199.3242743973531</c:v>
                </c:pt>
                <c:pt idx="48">
                  <c:v>1203.9712781640567</c:v>
                </c:pt>
                <c:pt idx="49">
                  <c:v>1208.6362876065136</c:v>
                </c:pt>
                <c:pt idx="50">
                  <c:v>1213.3193724910452</c:v>
                </c:pt>
                <c:pt idx="51">
                  <c:v>1218.0206028542959</c:v>
                </c:pt>
                <c:pt idx="52">
                  <c:v>1222.7400490042796</c:v>
                </c:pt>
                <c:pt idx="53">
                  <c:v>1227.4777815214318</c:v>
                </c:pt>
                <c:pt idx="54">
                  <c:v>1232.233871259665</c:v>
                </c:pt>
                <c:pt idx="55">
                  <c:v>1237.008389347428</c:v>
                </c:pt>
                <c:pt idx="56">
                  <c:v>1241.8014071887703</c:v>
                </c:pt>
                <c:pt idx="57">
                  <c:v>1246.6129964644094</c:v>
                </c:pt>
                <c:pt idx="58">
                  <c:v>1251.4432291328033</c:v>
                </c:pt>
                <c:pt idx="59">
                  <c:v>1256.2921774312258</c:v>
                </c:pt>
                <c:pt idx="60">
                  <c:v>1261.1599138768479</c:v>
                </c:pt>
                <c:pt idx="61">
                  <c:v>1266.0465112678214</c:v>
                </c:pt>
                <c:pt idx="62">
                  <c:v>1270.9520426843683</c:v>
                </c:pt>
                <c:pt idx="63">
                  <c:v>1275.8765814898734</c:v>
                </c:pt>
                <c:pt idx="64">
                  <c:v>1280.8202013319813</c:v>
                </c:pt>
                <c:pt idx="65">
                  <c:v>1285.7829761436981</c:v>
                </c:pt>
                <c:pt idx="66">
                  <c:v>1290.7649801444973</c:v>
                </c:pt>
                <c:pt idx="67">
                  <c:v>1295.7662878414289</c:v>
                </c:pt>
                <c:pt idx="68">
                  <c:v>1300.7869740302351</c:v>
                </c:pt>
                <c:pt idx="69">
                  <c:v>1305.8271137964671</c:v>
                </c:pt>
                <c:pt idx="70">
                  <c:v>1310.8867825166096</c:v>
                </c:pt>
                <c:pt idx="71">
                  <c:v>1315.9660558592072</c:v>
                </c:pt>
                <c:pt idx="72">
                  <c:v>1321.0650097859964</c:v>
                </c:pt>
                <c:pt idx="73">
                  <c:v>1326.1837205530412</c:v>
                </c:pt>
                <c:pt idx="74">
                  <c:v>1331.3222647118741</c:v>
                </c:pt>
                <c:pt idx="75">
                  <c:v>1336.4807191106406</c:v>
                </c:pt>
                <c:pt idx="76">
                  <c:v>1341.6591608952485</c:v>
                </c:pt>
                <c:pt idx="77">
                  <c:v>1346.8576675105219</c:v>
                </c:pt>
                <c:pt idx="78">
                  <c:v>1352.076316701359</c:v>
                </c:pt>
                <c:pt idx="79">
                  <c:v>1357.315186513895</c:v>
                </c:pt>
                <c:pt idx="80">
                  <c:v>1362.5743552966694</c:v>
                </c:pt>
                <c:pt idx="81">
                  <c:v>1367.8539017017974</c:v>
                </c:pt>
                <c:pt idx="82">
                  <c:v>1373.1539046861467</c:v>
                </c:pt>
                <c:pt idx="83">
                  <c:v>1378.4744435125176</c:v>
                </c:pt>
                <c:pt idx="84">
                  <c:v>1383.8155977508293</c:v>
                </c:pt>
                <c:pt idx="85">
                  <c:v>1389.1774472793086</c:v>
                </c:pt>
                <c:pt idx="86">
                  <c:v>1394.5600722856861</c:v>
                </c:pt>
                <c:pt idx="87">
                  <c:v>1399.963553268394</c:v>
                </c:pt>
                <c:pt idx="88">
                  <c:v>1405.387971037771</c:v>
                </c:pt>
                <c:pt idx="89">
                  <c:v>1410.8334067172698</c:v>
                </c:pt>
                <c:pt idx="90">
                  <c:v>1416.2999417446717</c:v>
                </c:pt>
                <c:pt idx="91">
                  <c:v>1421.7876578733033</c:v>
                </c:pt>
                <c:pt idx="92">
                  <c:v>1427.2966371732593</c:v>
                </c:pt>
                <c:pt idx="93">
                  <c:v>1432.8269620326309</c:v>
                </c:pt>
                <c:pt idx="94">
                  <c:v>1438.3787151587369</c:v>
                </c:pt>
                <c:pt idx="95">
                  <c:v>1443.9519795793606</c:v>
                </c:pt>
                <c:pt idx="96">
                  <c:v>1449.546838643992</c:v>
                </c:pt>
                <c:pt idx="97">
                  <c:v>1455.1633760250743</c:v>
                </c:pt>
                <c:pt idx="98">
                  <c:v>1460.8016757192547</c:v>
                </c:pt>
                <c:pt idx="99">
                  <c:v>1466.4618220486414</c:v>
                </c:pt>
                <c:pt idx="100">
                  <c:v>1472.1438996620636</c:v>
                </c:pt>
                <c:pt idx="101">
                  <c:v>1477.8479935363387</c:v>
                </c:pt>
                <c:pt idx="102">
                  <c:v>1483.5741889775422</c:v>
                </c:pt>
                <c:pt idx="103">
                  <c:v>1489.3225716222837</c:v>
                </c:pt>
                <c:pt idx="104">
                  <c:v>1495.0932274389877</c:v>
                </c:pt>
                <c:pt idx="105">
                  <c:v>1500.8862427291795</c:v>
                </c:pt>
                <c:pt idx="106">
                  <c:v>1506.7017041287754</c:v>
                </c:pt>
                <c:pt idx="107">
                  <c:v>1512.5396986093785</c:v>
                </c:pt>
                <c:pt idx="108">
                  <c:v>1518.4003134795798</c:v>
                </c:pt>
                <c:pt idx="109">
                  <c:v>1524.2836363862634</c:v>
                </c:pt>
                <c:pt idx="110">
                  <c:v>1530.1897553159174</c:v>
                </c:pt>
                <c:pt idx="111">
                  <c:v>1536.1187585959499</c:v>
                </c:pt>
                <c:pt idx="112">
                  <c:v>1542.0707348960098</c:v>
                </c:pt>
                <c:pt idx="113">
                  <c:v>1548.045773229313</c:v>
                </c:pt>
                <c:pt idx="114">
                  <c:v>1554.0439629539737</c:v>
                </c:pt>
                <c:pt idx="115">
                  <c:v>1560.0653937743405</c:v>
                </c:pt>
                <c:pt idx="116">
                  <c:v>1566.1101557423381</c:v>
                </c:pt>
                <c:pt idx="117">
                  <c:v>1572.178339258814</c:v>
                </c:pt>
                <c:pt idx="118">
                  <c:v>1578.2700350748908</c:v>
                </c:pt>
                <c:pt idx="119">
                  <c:v>1584.3853342933226</c:v>
                </c:pt>
                <c:pt idx="120">
                  <c:v>1590.5243283698585</c:v>
                </c:pt>
                <c:pt idx="121">
                  <c:v>1596.6871091146095</c:v>
                </c:pt>
                <c:pt idx="122">
                  <c:v>1602.8737686934219</c:v>
                </c:pt>
                <c:pt idx="123">
                  <c:v>1609.0843996292558</c:v>
                </c:pt>
                <c:pt idx="124">
                  <c:v>1615.3190948035685</c:v>
                </c:pt>
                <c:pt idx="125">
                  <c:v>1621.5779474577037</c:v>
                </c:pt>
                <c:pt idx="126">
                  <c:v>1627.8610511942857</c:v>
                </c:pt>
                <c:pt idx="127">
                  <c:v>1634.1684999786198</c:v>
                </c:pt>
                <c:pt idx="128">
                  <c:v>1640.5003881400971</c:v>
                </c:pt>
                <c:pt idx="129">
                  <c:v>1646.8568103736056</c:v>
                </c:pt>
                <c:pt idx="130">
                  <c:v>1653.2378617409461</c:v>
                </c:pt>
                <c:pt idx="131">
                  <c:v>1659.6436376722534</c:v>
                </c:pt>
                <c:pt idx="132">
                  <c:v>1666.0742339674248</c:v>
                </c:pt>
                <c:pt idx="133">
                  <c:v>1672.5297467975515</c:v>
                </c:pt>
                <c:pt idx="134">
                  <c:v>1679.0102727063577</c:v>
                </c:pt>
                <c:pt idx="135">
                  <c:v>1685.5159086116437</c:v>
                </c:pt>
                <c:pt idx="136">
                  <c:v>1692.0467518067362</c:v>
                </c:pt>
                <c:pt idx="137">
                  <c:v>1698.6028999619427</c:v>
                </c:pt>
                <c:pt idx="138">
                  <c:v>1705.1844511260124</c:v>
                </c:pt>
                <c:pt idx="139">
                  <c:v>1711.7915037276023</c:v>
                </c:pt>
                <c:pt idx="140">
                  <c:v>1718.4241565767497</c:v>
                </c:pt>
                <c:pt idx="141">
                  <c:v>1725.0825088663498</c:v>
                </c:pt>
                <c:pt idx="142">
                  <c:v>1731.7666601736389</c:v>
                </c:pt>
                <c:pt idx="143">
                  <c:v>1738.4767104616833</c:v>
                </c:pt>
                <c:pt idx="144">
                  <c:v>1745.2127600808753</c:v>
                </c:pt>
                <c:pt idx="145">
                  <c:v>1751.974909770433</c:v>
                </c:pt>
                <c:pt idx="146">
                  <c:v>1758.7632606599072</c:v>
                </c:pt>
                <c:pt idx="147">
                  <c:v>1765.5779142706945</c:v>
                </c:pt>
                <c:pt idx="148">
                  <c:v>1772.4189725175538</c:v>
                </c:pt>
                <c:pt idx="149">
                  <c:v>1779.2865377101325</c:v>
                </c:pt>
                <c:pt idx="150">
                  <c:v>1786.1807125544954</c:v>
                </c:pt>
                <c:pt idx="151">
                  <c:v>1793.1016001546609</c:v>
                </c:pt>
                <c:pt idx="152">
                  <c:v>1800.049304014143</c:v>
                </c:pt>
                <c:pt idx="153">
                  <c:v>1807.0239280374992</c:v>
                </c:pt>
                <c:pt idx="154">
                  <c:v>1814.0255765318843</c:v>
                </c:pt>
                <c:pt idx="155">
                  <c:v>1821.0543542086109</c:v>
                </c:pt>
                <c:pt idx="156">
                  <c:v>1828.1103661847144</c:v>
                </c:pt>
                <c:pt idx="157">
                  <c:v>1835.1937179845261</c:v>
                </c:pt>
                <c:pt idx="158">
                  <c:v>1842.3045155412506</c:v>
                </c:pt>
                <c:pt idx="159">
                  <c:v>1849.44286519855</c:v>
                </c:pt>
                <c:pt idx="160">
                  <c:v>1856.6088737121352</c:v>
                </c:pt>
                <c:pt idx="161">
                  <c:v>1863.8026482513615</c:v>
                </c:pt>
                <c:pt idx="162">
                  <c:v>1871.0242964008316</c:v>
                </c:pt>
                <c:pt idx="163">
                  <c:v>1878.273926162005</c:v>
                </c:pt>
                <c:pt idx="164">
                  <c:v>1885.5516459548123</c:v>
                </c:pt>
                <c:pt idx="165">
                  <c:v>1892.8575646192778</c:v>
                </c:pt>
                <c:pt idx="166">
                  <c:v>1900.1917914171463</c:v>
                </c:pt>
                <c:pt idx="167">
                  <c:v>1907.5544360335173</c:v>
                </c:pt>
                <c:pt idx="168">
                  <c:v>1914.9456085784857</c:v>
                </c:pt>
                <c:pt idx="169">
                  <c:v>1922.3654195887884</c:v>
                </c:pt>
                <c:pt idx="170">
                  <c:v>1929.8139800294573</c:v>
                </c:pt>
                <c:pt idx="171">
                  <c:v>1937.2914012954784</c:v>
                </c:pt>
                <c:pt idx="172">
                  <c:v>1944.7977952134588</c:v>
                </c:pt>
                <c:pt idx="173">
                  <c:v>1952.3332740432984</c:v>
                </c:pt>
                <c:pt idx="174">
                  <c:v>1959.8979504798683</c:v>
                </c:pt>
                <c:pt idx="175">
                  <c:v>1967.4919376546975</c:v>
                </c:pt>
                <c:pt idx="176">
                  <c:v>1975.1153491376633</c:v>
                </c:pt>
                <c:pt idx="177">
                  <c:v>1982.768298938691</c:v>
                </c:pt>
                <c:pt idx="178">
                  <c:v>1990.4509015094582</c:v>
                </c:pt>
                <c:pt idx="179">
                  <c:v>1998.1632717451068</c:v>
                </c:pt>
                <c:pt idx="180">
                  <c:v>2005.9055249859614</c:v>
                </c:pt>
                <c:pt idx="181">
                  <c:v>2013.6777770192534</c:v>
                </c:pt>
              </c:numCache>
            </c:numRef>
          </c:val>
          <c:smooth val="0"/>
          <c:extLst>
            <c:ext xmlns:c16="http://schemas.microsoft.com/office/drawing/2014/chart" uri="{C3380CC4-5D6E-409C-BE32-E72D297353CC}">
              <c16:uniqueId val="{00000004-F622-4921-BCF4-2E247FFD72F9}"/>
            </c:ext>
          </c:extLst>
        </c:ser>
        <c:ser>
          <c:idx val="5"/>
          <c:order val="5"/>
          <c:tx>
            <c:strRef>
              <c:f>[2]Feuil1!$J$5</c:f>
              <c:strCache>
                <c:ptCount val="1"/>
                <c:pt idx="0">
                  <c:v>PAG 2009 CPI</c:v>
                </c:pt>
              </c:strCache>
            </c:strRef>
          </c:tx>
          <c:spPr>
            <a:ln w="28575" cap="rnd">
              <a:solidFill>
                <a:srgbClr val="0070C0"/>
              </a:solidFill>
              <a:prstDash val="sysDash"/>
              <a:round/>
            </a:ln>
            <a:effectLst/>
          </c:spPr>
          <c:marker>
            <c:symbol val="none"/>
          </c:marker>
          <c:cat>
            <c:numRef>
              <c:f>[2]Feuil1!$A$6:$A$186</c:f>
              <c:numCache>
                <c:formatCode>General</c:formatCode>
                <c:ptCount val="18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numCache>
            </c:numRef>
          </c:cat>
          <c:val>
            <c:numRef>
              <c:f>[2]Feuil1!$J$6:$J$186</c:f>
              <c:numCache>
                <c:formatCode>General</c:formatCode>
                <c:ptCount val="181"/>
                <c:pt idx="0">
                  <c:v>1000</c:v>
                </c:pt>
                <c:pt idx="1">
                  <c:v>1001.8559375353362</c:v>
                </c:pt>
                <c:pt idx="2">
                  <c:v>1003.7153195748075</c:v>
                </c:pt>
                <c:pt idx="3">
                  <c:v>1005.5781525111984</c:v>
                </c:pt>
                <c:pt idx="4">
                  <c:v>1007.4444427491579</c:v>
                </c:pt>
                <c:pt idx="5">
                  <c:v>1009.314196705222</c:v>
                </c:pt>
                <c:pt idx="6">
                  <c:v>1011.1874208078349</c:v>
                </c:pt>
                <c:pt idx="7">
                  <c:v>1013.064121497372</c:v>
                </c:pt>
                <c:pt idx="8">
                  <c:v>1014.9443052261613</c:v>
                </c:pt>
                <c:pt idx="9">
                  <c:v>1016.8279784585062</c:v>
                </c:pt>
                <c:pt idx="10">
                  <c:v>1018.7151476707073</c:v>
                </c:pt>
                <c:pt idx="11">
                  <c:v>1020.605819351085</c:v>
                </c:pt>
                <c:pt idx="12">
                  <c:v>1022.5000000000011</c:v>
                </c:pt>
                <c:pt idx="13">
                  <c:v>1024.3976961298824</c:v>
                </c:pt>
                <c:pt idx="14">
                  <c:v>1026.2989142652418</c:v>
                </c:pt>
                <c:pt idx="15">
                  <c:v>1028.2036609427014</c:v>
                </c:pt>
                <c:pt idx="16">
                  <c:v>1030.111942711015</c:v>
                </c:pt>
                <c:pt idx="17">
                  <c:v>1032.0237661310905</c:v>
                </c:pt>
                <c:pt idx="18">
                  <c:v>1033.9391377760121</c:v>
                </c:pt>
                <c:pt idx="19">
                  <c:v>1035.8580642310637</c:v>
                </c:pt>
                <c:pt idx="20">
                  <c:v>1037.7805520937509</c:v>
                </c:pt>
                <c:pt idx="21">
                  <c:v>1039.7066079738236</c:v>
                </c:pt>
                <c:pt idx="22">
                  <c:v>1041.6362384932993</c:v>
                </c:pt>
                <c:pt idx="23">
                  <c:v>1043.5694502864853</c:v>
                </c:pt>
                <c:pt idx="24">
                  <c:v>1045.5062500000022</c:v>
                </c:pt>
                <c:pt idx="25">
                  <c:v>1047.4466442928058</c:v>
                </c:pt>
                <c:pt idx="26">
                  <c:v>1049.3906398362108</c:v>
                </c:pt>
                <c:pt idx="27">
                  <c:v>1051.3382433139132</c:v>
                </c:pt>
                <c:pt idx="28">
                  <c:v>1053.2894614220138</c:v>
                </c:pt>
                <c:pt idx="29">
                  <c:v>1055.2443008690409</c:v>
                </c:pt>
                <c:pt idx="30">
                  <c:v>1057.2027683759734</c:v>
                </c:pt>
                <c:pt idx="31">
                  <c:v>1059.1648706762637</c:v>
                </c:pt>
                <c:pt idx="32">
                  <c:v>1061.1306145158612</c:v>
                </c:pt>
                <c:pt idx="33">
                  <c:v>1063.1000066532356</c:v>
                </c:pt>
                <c:pt idx="34">
                  <c:v>1065.0730538593996</c:v>
                </c:pt>
                <c:pt idx="35">
                  <c:v>1067.0497629179324</c:v>
                </c:pt>
                <c:pt idx="36">
                  <c:v>1069.0301406250035</c:v>
                </c:pt>
                <c:pt idx="37">
                  <c:v>1071.0141937893952</c:v>
                </c:pt>
                <c:pt idx="38">
                  <c:v>1073.0019292325269</c:v>
                </c:pt>
                <c:pt idx="39">
                  <c:v>1074.9933537884776</c:v>
                </c:pt>
                <c:pt idx="40">
                  <c:v>1076.9884743040107</c:v>
                </c:pt>
                <c:pt idx="41">
                  <c:v>1078.9872976385959</c:v>
                </c:pt>
                <c:pt idx="42">
                  <c:v>1080.9898306644343</c:v>
                </c:pt>
                <c:pt idx="43">
                  <c:v>1082.9960802664812</c:v>
                </c:pt>
                <c:pt idx="44">
                  <c:v>1085.0060533424696</c:v>
                </c:pt>
                <c:pt idx="45">
                  <c:v>1087.0197568029348</c:v>
                </c:pt>
                <c:pt idx="46">
                  <c:v>1089.0371975712374</c:v>
                </c:pt>
                <c:pt idx="47">
                  <c:v>1091.0583825835872</c:v>
                </c:pt>
                <c:pt idx="48">
                  <c:v>1093.0833187890673</c:v>
                </c:pt>
                <c:pt idx="49">
                  <c:v>1095.1120131496577</c:v>
                </c:pt>
                <c:pt idx="50">
                  <c:v>1097.1444726402597</c:v>
                </c:pt>
                <c:pt idx="51">
                  <c:v>1099.1807042487194</c:v>
                </c:pt>
                <c:pt idx="52">
                  <c:v>1101.2207149758519</c:v>
                </c:pt>
                <c:pt idx="53">
                  <c:v>1103.2645118354653</c:v>
                </c:pt>
                <c:pt idx="54">
                  <c:v>1105.3121018543852</c:v>
                </c:pt>
                <c:pt idx="55">
                  <c:v>1107.363492072478</c:v>
                </c:pt>
                <c:pt idx="56">
                  <c:v>1109.4186895426762</c:v>
                </c:pt>
                <c:pt idx="57">
                  <c:v>1111.477701331002</c:v>
                </c:pt>
                <c:pt idx="58">
                  <c:v>1113.5405345165914</c:v>
                </c:pt>
                <c:pt idx="59">
                  <c:v>1115.6071961917191</c:v>
                </c:pt>
                <c:pt idx="60">
                  <c:v>1117.6776934618226</c:v>
                </c:pt>
                <c:pt idx="61">
                  <c:v>1119.7520334455264</c:v>
                </c:pt>
                <c:pt idx="62">
                  <c:v>1121.8302232746671</c:v>
                </c:pt>
                <c:pt idx="63">
                  <c:v>1123.9122700943171</c:v>
                </c:pt>
                <c:pt idx="64">
                  <c:v>1125.9981810628101</c:v>
                </c:pt>
                <c:pt idx="65">
                  <c:v>1128.0879633517648</c:v>
                </c:pt>
                <c:pt idx="66">
                  <c:v>1130.1816241461102</c:v>
                </c:pt>
                <c:pt idx="67">
                  <c:v>1132.2791706441101</c:v>
                </c:pt>
                <c:pt idx="68">
                  <c:v>1134.3806100573879</c:v>
                </c:pt>
                <c:pt idx="69">
                  <c:v>1136.4859496109509</c:v>
                </c:pt>
                <c:pt idx="70">
                  <c:v>1138.5951965432162</c:v>
                </c:pt>
                <c:pt idx="71">
                  <c:v>1140.7083581060342</c:v>
                </c:pt>
                <c:pt idx="72">
                  <c:v>1142.825441564715</c:v>
                </c:pt>
                <c:pt idx="73">
                  <c:v>1144.9464541980522</c:v>
                </c:pt>
                <c:pt idx="74">
                  <c:v>1147.0714032983483</c:v>
                </c:pt>
                <c:pt idx="75">
                  <c:v>1149.2002961714404</c:v>
                </c:pt>
                <c:pt idx="76">
                  <c:v>1151.3331401367245</c:v>
                </c:pt>
                <c:pt idx="77">
                  <c:v>1153.4699425271808</c:v>
                </c:pt>
                <c:pt idx="78">
                  <c:v>1155.6107106893992</c:v>
                </c:pt>
                <c:pt idx="79">
                  <c:v>1157.7554519836042</c:v>
                </c:pt>
                <c:pt idx="80">
                  <c:v>1159.9041737836808</c:v>
                </c:pt>
                <c:pt idx="81">
                  <c:v>1162.0568834771991</c:v>
                </c:pt>
                <c:pt idx="82">
                  <c:v>1164.2135884654404</c:v>
                </c:pt>
                <c:pt idx="83">
                  <c:v>1166.3742961634218</c:v>
                </c:pt>
                <c:pt idx="84">
                  <c:v>1168.5390139999229</c:v>
                </c:pt>
                <c:pt idx="85">
                  <c:v>1170.7077494175101</c:v>
                </c:pt>
                <c:pt idx="86">
                  <c:v>1172.8805098725629</c:v>
                </c:pt>
                <c:pt idx="87">
                  <c:v>1175.0573028352997</c:v>
                </c:pt>
                <c:pt idx="88">
                  <c:v>1177.2381357898025</c:v>
                </c:pt>
                <c:pt idx="89">
                  <c:v>1179.4230162340441</c:v>
                </c:pt>
                <c:pt idx="90">
                  <c:v>1181.6119516799122</c:v>
                </c:pt>
                <c:pt idx="91">
                  <c:v>1183.8049496532367</c:v>
                </c:pt>
                <c:pt idx="92">
                  <c:v>1186.0020176938149</c:v>
                </c:pt>
                <c:pt idx="93">
                  <c:v>1188.2031633554373</c:v>
                </c:pt>
                <c:pt idx="94">
                  <c:v>1190.4083942059137</c:v>
                </c:pt>
                <c:pt idx="95">
                  <c:v>1192.6177178270998</c:v>
                </c:pt>
                <c:pt idx="96">
                  <c:v>1194.8311418149221</c:v>
                </c:pt>
                <c:pt idx="97">
                  <c:v>1197.0486737794051</c:v>
                </c:pt>
                <c:pt idx="98">
                  <c:v>1199.2703213446966</c:v>
                </c:pt>
                <c:pt idx="99">
                  <c:v>1201.4960921490949</c:v>
                </c:pt>
                <c:pt idx="100">
                  <c:v>1203.7259938450741</c:v>
                </c:pt>
                <c:pt idx="101">
                  <c:v>1205.9600340993111</c:v>
                </c:pt>
                <c:pt idx="102">
                  <c:v>1208.1982205927113</c:v>
                </c:pt>
                <c:pt idx="103">
                  <c:v>1210.4405610204358</c:v>
                </c:pt>
                <c:pt idx="104">
                  <c:v>1212.687063091927</c:v>
                </c:pt>
                <c:pt idx="105">
                  <c:v>1214.937734530936</c:v>
                </c:pt>
                <c:pt idx="106">
                  <c:v>1217.1925830755483</c:v>
                </c:pt>
                <c:pt idx="107">
                  <c:v>1219.451616478211</c:v>
                </c:pt>
                <c:pt idx="108">
                  <c:v>1221.7148425057594</c:v>
                </c:pt>
                <c:pt idx="109">
                  <c:v>1223.9822689394432</c:v>
                </c:pt>
                <c:pt idx="110">
                  <c:v>1226.2539035749539</c:v>
                </c:pt>
                <c:pt idx="111">
                  <c:v>1228.5297542224512</c:v>
                </c:pt>
                <c:pt idx="112">
                  <c:v>1230.80982870659</c:v>
                </c:pt>
                <c:pt idx="113">
                  <c:v>1233.0941348665472</c:v>
                </c:pt>
                <c:pt idx="114">
                  <c:v>1235.3826805560489</c:v>
                </c:pt>
                <c:pt idx="115">
                  <c:v>1237.675473643397</c:v>
                </c:pt>
                <c:pt idx="116">
                  <c:v>1239.9725220114967</c:v>
                </c:pt>
                <c:pt idx="117">
                  <c:v>1242.2738335578833</c:v>
                </c:pt>
                <c:pt idx="118">
                  <c:v>1244.5794161947495</c:v>
                </c:pt>
                <c:pt idx="119">
                  <c:v>1246.8892778489721</c:v>
                </c:pt>
                <c:pt idx="120">
                  <c:v>1249.2034264621402</c:v>
                </c:pt>
                <c:pt idx="121">
                  <c:v>1251.521869990582</c:v>
                </c:pt>
                <c:pt idx="122">
                  <c:v>1253.8446164053917</c:v>
                </c:pt>
                <c:pt idx="123">
                  <c:v>1256.1716736924577</c:v>
                </c:pt>
                <c:pt idx="124">
                  <c:v>1258.5030498524895</c:v>
                </c:pt>
                <c:pt idx="125">
                  <c:v>1260.8387529010458</c:v>
                </c:pt>
                <c:pt idx="126">
                  <c:v>1263.1787908685615</c:v>
                </c:pt>
                <c:pt idx="127">
                  <c:v>1265.5231718003749</c:v>
                </c:pt>
                <c:pt idx="128">
                  <c:v>1267.8719037567569</c:v>
                </c:pt>
                <c:pt idx="129">
                  <c:v>1270.2249948129372</c:v>
                </c:pt>
                <c:pt idx="130">
                  <c:v>1272.5824530591328</c:v>
                </c:pt>
                <c:pt idx="131">
                  <c:v>1274.9442866005754</c:v>
                </c:pt>
                <c:pt idx="132">
                  <c:v>1277.31050355754</c:v>
                </c:pt>
                <c:pt idx="133">
                  <c:v>1279.6811120653715</c:v>
                </c:pt>
                <c:pt idx="134">
                  <c:v>1282.0561202745143</c:v>
                </c:pt>
                <c:pt idx="135">
                  <c:v>1284.4355363505392</c:v>
                </c:pt>
                <c:pt idx="136">
                  <c:v>1286.8193684741718</c:v>
                </c:pt>
                <c:pt idx="137">
                  <c:v>1289.2076248413207</c:v>
                </c:pt>
                <c:pt idx="138">
                  <c:v>1291.6003136631052</c:v>
                </c:pt>
                <c:pt idx="139">
                  <c:v>1293.9974431658845</c:v>
                </c:pt>
                <c:pt idx="140">
                  <c:v>1296.3990215912852</c:v>
                </c:pt>
                <c:pt idx="141">
                  <c:v>1298.8050571962297</c:v>
                </c:pt>
                <c:pt idx="142">
                  <c:v>1301.2155582529647</c:v>
                </c:pt>
                <c:pt idx="143">
                  <c:v>1303.6305330490898</c:v>
                </c:pt>
                <c:pt idx="144">
                  <c:v>1306.049989887586</c:v>
                </c:pt>
                <c:pt idx="145">
                  <c:v>1308.4739370868438</c:v>
                </c:pt>
                <c:pt idx="146">
                  <c:v>1310.9023829806924</c:v>
                </c:pt>
                <c:pt idx="147">
                  <c:v>1313.335335918428</c:v>
                </c:pt>
                <c:pt idx="148">
                  <c:v>1315.7728042648423</c:v>
                </c:pt>
                <c:pt idx="149">
                  <c:v>1318.214796400252</c:v>
                </c:pt>
                <c:pt idx="150">
                  <c:v>1320.6613207205269</c:v>
                </c:pt>
                <c:pt idx="151">
                  <c:v>1323.1123856371187</c:v>
                </c:pt>
                <c:pt idx="152">
                  <c:v>1325.5679995770909</c:v>
                </c:pt>
                <c:pt idx="153">
                  <c:v>1328.0281709831465</c:v>
                </c:pt>
                <c:pt idx="154">
                  <c:v>1330.4929083136581</c:v>
                </c:pt>
                <c:pt idx="155">
                  <c:v>1332.9622200426959</c:v>
                </c:pt>
                <c:pt idx="156">
                  <c:v>1335.4361146600581</c:v>
                </c:pt>
                <c:pt idx="157">
                  <c:v>1337.9146006712992</c:v>
                </c:pt>
                <c:pt idx="158">
                  <c:v>1340.3976865977595</c:v>
                </c:pt>
                <c:pt idx="159">
                  <c:v>1342.885380976594</c:v>
                </c:pt>
                <c:pt idx="160">
                  <c:v>1345.3776923608027</c:v>
                </c:pt>
                <c:pt idx="161">
                  <c:v>1347.8746293192592</c:v>
                </c:pt>
                <c:pt idx="162">
                  <c:v>1350.3762004367402</c:v>
                </c:pt>
                <c:pt idx="163">
                  <c:v>1352.8824143139555</c:v>
                </c:pt>
                <c:pt idx="164">
                  <c:v>1355.3932795675769</c:v>
                </c:pt>
                <c:pt idx="165">
                  <c:v>1357.9088048302688</c:v>
                </c:pt>
                <c:pt idx="166">
                  <c:v>1360.4289987507168</c:v>
                </c:pt>
                <c:pt idx="167">
                  <c:v>1362.9538699936581</c:v>
                </c:pt>
                <c:pt idx="168">
                  <c:v>1365.4834272399112</c:v>
                </c:pt>
                <c:pt idx="169">
                  <c:v>1368.0176791864053</c:v>
                </c:pt>
                <c:pt idx="170">
                  <c:v>1370.5566345462109</c:v>
                </c:pt>
                <c:pt idx="171">
                  <c:v>1373.1003020485693</c:v>
                </c:pt>
                <c:pt idx="172">
                  <c:v>1375.6486904389228</c:v>
                </c:pt>
                <c:pt idx="173">
                  <c:v>1378.2018084789445</c:v>
                </c:pt>
                <c:pt idx="174">
                  <c:v>1380.7596649465688</c:v>
                </c:pt>
                <c:pt idx="175">
                  <c:v>1383.3222686360214</c:v>
                </c:pt>
                <c:pt idx="176">
                  <c:v>1385.8896283578495</c:v>
                </c:pt>
                <c:pt idx="177">
                  <c:v>1388.461752938952</c:v>
                </c:pt>
                <c:pt idx="178">
                  <c:v>1391.03865122261</c:v>
                </c:pt>
                <c:pt idx="179">
                  <c:v>1393.6203320685174</c:v>
                </c:pt>
                <c:pt idx="180">
                  <c:v>1396.2068043528111</c:v>
                </c:pt>
              </c:numCache>
            </c:numRef>
          </c:val>
          <c:smooth val="0"/>
          <c:extLst>
            <c:ext xmlns:c16="http://schemas.microsoft.com/office/drawing/2014/chart" uri="{C3380CC4-5D6E-409C-BE32-E72D297353CC}">
              <c16:uniqueId val="{00000005-F622-4921-BCF4-2E247FFD72F9}"/>
            </c:ext>
          </c:extLst>
        </c:ser>
        <c:dLbls>
          <c:showLegendKey val="0"/>
          <c:showVal val="0"/>
          <c:showCatName val="0"/>
          <c:showSerName val="0"/>
          <c:showPercent val="0"/>
          <c:showBubbleSize val="0"/>
        </c:dLbls>
        <c:smooth val="0"/>
        <c:axId val="110090112"/>
        <c:axId val="110091648"/>
      </c:lineChart>
      <c:dateAx>
        <c:axId val="110090112"/>
        <c:scaling>
          <c:orientation val="minMax"/>
        </c:scaling>
        <c:delete val="0"/>
        <c:axPos val="b"/>
        <c:numFmt formatCode="m/d/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r-FR"/>
          </a:p>
        </c:txPr>
        <c:crossAx val="110091648"/>
        <c:crosses val="autoZero"/>
        <c:auto val="0"/>
        <c:lblOffset val="100"/>
        <c:baseTimeUnit val="months"/>
      </c:dateAx>
      <c:valAx>
        <c:axId val="110091648"/>
        <c:scaling>
          <c:orientation val="minMax"/>
          <c:max val="3750"/>
          <c:min val="900"/>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r-FR"/>
          </a:p>
        </c:txPr>
        <c:crossAx val="110090112"/>
        <c:crosses val="autoZero"/>
        <c:crossBetween val="between"/>
        <c:majorUnit val="250"/>
      </c:valAx>
      <c:spPr>
        <a:noFill/>
        <a:ln>
          <a:noFill/>
        </a:ln>
        <a:effectLst/>
      </c:spPr>
    </c:plotArea>
    <c:legend>
      <c:legendPos val="b"/>
      <c:legendEntry>
        <c:idx val="2"/>
        <c:txPr>
          <a:bodyPr rot="0" spcFirstLastPara="1" vertOverflow="ellipsis" vert="horz" wrap="square" anchor="ctr" anchorCtr="1"/>
          <a:lstStyle/>
          <a:p>
            <a:pPr>
              <a:defRPr sz="1050" b="0" i="0" u="none" strike="noStrike" kern="1200" baseline="0">
                <a:ln>
                  <a:noFill/>
                </a:ln>
                <a:solidFill>
                  <a:schemeClr val="tx1">
                    <a:lumMod val="65000"/>
                    <a:lumOff val="35000"/>
                  </a:schemeClr>
                </a:solidFill>
                <a:latin typeface="+mn-lt"/>
                <a:ea typeface="+mn-ea"/>
                <a:cs typeface="+mn-cs"/>
              </a:defRPr>
            </a:pPr>
            <a:endParaRPr lang="fr-FR"/>
          </a:p>
        </c:txPr>
      </c:legendEntry>
      <c:layout>
        <c:manualLayout>
          <c:xMode val="edge"/>
          <c:yMode val="edge"/>
          <c:x val="9.3185552892845025E-2"/>
          <c:y val="1.9657760695227164E-2"/>
          <c:w val="0.1895886586425764"/>
          <c:h val="0.35308282095633531"/>
        </c:manualLayout>
      </c:layout>
      <c:overlay val="0"/>
      <c:spPr>
        <a:solidFill>
          <a:schemeClr val="bg1"/>
        </a:solidFill>
        <a:ln>
          <a:solidFill>
            <a:schemeClr val="tx1"/>
          </a:solid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pPr>
      <a:endParaRPr lang="fr-FR"/>
    </a:p>
  </c:txPr>
  <c:printSettings>
    <c:headerFooter/>
    <c:pageMargins b="0.75000000000000178" l="0.70000000000000062" r="0.70000000000000062" t="0.75000000000000178"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788885085016761E-2"/>
          <c:y val="1.7927438528713847E-2"/>
          <c:w val="0.89457001027045568"/>
          <c:h val="0.82092927701457008"/>
        </c:manualLayout>
      </c:layout>
      <c:lineChart>
        <c:grouping val="standard"/>
        <c:varyColors val="0"/>
        <c:ser>
          <c:idx val="4"/>
          <c:order val="0"/>
          <c:tx>
            <c:strRef>
              <c:f>'PAG 2009 Balanced and Actuals'!$I$5</c:f>
              <c:strCache>
                <c:ptCount val="1"/>
                <c:pt idx="0">
                  <c:v>Balanced Actual</c:v>
                </c:pt>
              </c:strCache>
            </c:strRef>
          </c:tx>
          <c:spPr>
            <a:ln w="28575" cap="rnd">
              <a:solidFill>
                <a:srgbClr val="0070C0"/>
              </a:solidFill>
              <a:round/>
            </a:ln>
            <a:effectLst/>
          </c:spPr>
          <c:marker>
            <c:symbol val="none"/>
          </c:marker>
          <c:cat>
            <c:numRef>
              <c:f>'PAG 2009 Balanced and Actuals'!$A$6:$A$187</c:f>
              <c:numCache>
                <c:formatCode>m/d/yyyy</c:formatCode>
                <c:ptCount val="182"/>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numCache>
            </c:numRef>
          </c:cat>
          <c:val>
            <c:numRef>
              <c:f>'PAG 2009 Balanced and Actuals'!$I$6:$I$187</c:f>
              <c:numCache>
                <c:formatCode>_ * #,##0.00_)\ "$"_ ;_ * \(#,##0.00\)\ "$"_ ;_ * "-"??_)\ "$"_ ;_ @_ </c:formatCode>
                <c:ptCount val="182"/>
                <c:pt idx="0">
                  <c:v>1000</c:v>
                </c:pt>
                <c:pt idx="1">
                  <c:v>978.42234859792745</c:v>
                </c:pt>
                <c:pt idx="2">
                  <c:v>944.39604340347682</c:v>
                </c:pt>
                <c:pt idx="3">
                  <c:v>994.06684001482859</c:v>
                </c:pt>
                <c:pt idx="4">
                  <c:v>1036.8496350798757</c:v>
                </c:pt>
                <c:pt idx="5">
                  <c:v>1108.6026601901337</c:v>
                </c:pt>
                <c:pt idx="6">
                  <c:v>1116.5596765295036</c:v>
                </c:pt>
                <c:pt idx="7">
                  <c:v>1149.0314077763483</c:v>
                </c:pt>
                <c:pt idx="8">
                  <c:v>1160.6592163124999</c:v>
                </c:pt>
                <c:pt idx="9">
                  <c:v>1202.5839031751584</c:v>
                </c:pt>
                <c:pt idx="10">
                  <c:v>1170.7877000306016</c:v>
                </c:pt>
                <c:pt idx="11">
                  <c:v>1215.0143751134794</c:v>
                </c:pt>
                <c:pt idx="12">
                  <c:v>1231.9711901050512</c:v>
                </c:pt>
                <c:pt idx="13">
                  <c:v>1196.4034880534907</c:v>
                </c:pt>
                <c:pt idx="14">
                  <c:v>1235.2033499681563</c:v>
                </c:pt>
                <c:pt idx="15">
                  <c:v>1262.7391192242555</c:v>
                </c:pt>
                <c:pt idx="16">
                  <c:v>1276.3990962453365</c:v>
                </c:pt>
                <c:pt idx="17">
                  <c:v>1251.8610512530363</c:v>
                </c:pt>
                <c:pt idx="18">
                  <c:v>1229.1586986301891</c:v>
                </c:pt>
                <c:pt idx="19">
                  <c:v>1262.4578041110208</c:v>
                </c:pt>
                <c:pt idx="20">
                  <c:v>1286.9134600049597</c:v>
                </c:pt>
                <c:pt idx="21">
                  <c:v>1324.0462797234024</c:v>
                </c:pt>
                <c:pt idx="22">
                  <c:v>1348.6609565407225</c:v>
                </c:pt>
                <c:pt idx="23">
                  <c:v>1364.8932448767325</c:v>
                </c:pt>
                <c:pt idx="24">
                  <c:v>1403.0732179082565</c:v>
                </c:pt>
                <c:pt idx="25">
                  <c:v>1410.4862442667536</c:v>
                </c:pt>
                <c:pt idx="26">
                  <c:v>1454.2157245607416</c:v>
                </c:pt>
                <c:pt idx="27">
                  <c:v>1455.193516787976</c:v>
                </c:pt>
                <c:pt idx="28">
                  <c:v>1448.7440368544671</c:v>
                </c:pt>
                <c:pt idx="29">
                  <c:v>1447.0941086590005</c:v>
                </c:pt>
                <c:pt idx="30">
                  <c:v>1414.5137499079972</c:v>
                </c:pt>
                <c:pt idx="31">
                  <c:v>1400.0639866392244</c:v>
                </c:pt>
                <c:pt idx="32">
                  <c:v>1394.3392348140555</c:v>
                </c:pt>
                <c:pt idx="33">
                  <c:v>1323.3111393592535</c:v>
                </c:pt>
                <c:pt idx="34">
                  <c:v>1368.3116774240361</c:v>
                </c:pt>
                <c:pt idx="35">
                  <c:v>1370.4652532275654</c:v>
                </c:pt>
                <c:pt idx="36">
                  <c:v>1363.6025463342385</c:v>
                </c:pt>
                <c:pt idx="37">
                  <c:v>1404.1518262485629</c:v>
                </c:pt>
                <c:pt idx="38">
                  <c:v>1417.3675995977264</c:v>
                </c:pt>
                <c:pt idx="39">
                  <c:v>1400.7452136788306</c:v>
                </c:pt>
                <c:pt idx="40">
                  <c:v>1395.9587871378371</c:v>
                </c:pt>
                <c:pt idx="41">
                  <c:v>1350.9287527555098</c:v>
                </c:pt>
                <c:pt idx="42">
                  <c:v>1360.3093944767295</c:v>
                </c:pt>
                <c:pt idx="43">
                  <c:v>1370.4994368729458</c:v>
                </c:pt>
                <c:pt idx="44">
                  <c:v>1392.8423119874296</c:v>
                </c:pt>
                <c:pt idx="45">
                  <c:v>1426.6521894212447</c:v>
                </c:pt>
                <c:pt idx="46">
                  <c:v>1435.4801889358205</c:v>
                </c:pt>
                <c:pt idx="47">
                  <c:v>1426.7629828582726</c:v>
                </c:pt>
                <c:pt idx="48">
                  <c:v>1443.9078148210692</c:v>
                </c:pt>
                <c:pt idx="49">
                  <c:v>1462.5128238961584</c:v>
                </c:pt>
                <c:pt idx="50">
                  <c:v>1478.1562351153234</c:v>
                </c:pt>
                <c:pt idx="51">
                  <c:v>1478.5684002335727</c:v>
                </c:pt>
                <c:pt idx="52">
                  <c:v>1464.4919066903369</c:v>
                </c:pt>
                <c:pt idx="53">
                  <c:v>1473.5766440882244</c:v>
                </c:pt>
                <c:pt idx="54">
                  <c:v>1427.1005904297224</c:v>
                </c:pt>
                <c:pt idx="55">
                  <c:v>1457.5020961956836</c:v>
                </c:pt>
                <c:pt idx="56">
                  <c:v>1469.2718096323365</c:v>
                </c:pt>
                <c:pt idx="57">
                  <c:v>1485.4328558636653</c:v>
                </c:pt>
                <c:pt idx="58">
                  <c:v>1537.1183573609935</c:v>
                </c:pt>
                <c:pt idx="59">
                  <c:v>1540.5723340013787</c:v>
                </c:pt>
                <c:pt idx="60">
                  <c:v>1558.9556738809686</c:v>
                </c:pt>
                <c:pt idx="61">
                  <c:v>1580.7122541883355</c:v>
                </c:pt>
                <c:pt idx="62">
                  <c:v>1624.2329492628746</c:v>
                </c:pt>
                <c:pt idx="63">
                  <c:v>1636.7982601428066</c:v>
                </c:pt>
                <c:pt idx="64">
                  <c:v>1666.5188250454926</c:v>
                </c:pt>
                <c:pt idx="65">
                  <c:v>1671.0250948786911</c:v>
                </c:pt>
                <c:pt idx="66">
                  <c:v>1718.8280874554666</c:v>
                </c:pt>
                <c:pt idx="67">
                  <c:v>1739.0640884787229</c:v>
                </c:pt>
                <c:pt idx="68">
                  <c:v>1769.9334364022952</c:v>
                </c:pt>
                <c:pt idx="69">
                  <c:v>1717.458100816742</c:v>
                </c:pt>
                <c:pt idx="70">
                  <c:v>1696.0515099289655</c:v>
                </c:pt>
                <c:pt idx="71">
                  <c:v>1716.673438216751</c:v>
                </c:pt>
                <c:pt idx="72">
                  <c:v>1714.5719300420978</c:v>
                </c:pt>
                <c:pt idx="73">
                  <c:v>1746.3975138081496</c:v>
                </c:pt>
                <c:pt idx="74">
                  <c:v>1792.2246230444848</c:v>
                </c:pt>
                <c:pt idx="75">
                  <c:v>1767.5052002780303</c:v>
                </c:pt>
                <c:pt idx="76">
                  <c:v>1788.7172261171677</c:v>
                </c:pt>
                <c:pt idx="77">
                  <c:v>1774.9438168614554</c:v>
                </c:pt>
                <c:pt idx="78">
                  <c:v>1738.1647932882777</c:v>
                </c:pt>
                <c:pt idx="79">
                  <c:v>1742.5373787790909</c:v>
                </c:pt>
                <c:pt idx="80">
                  <c:v>1689.4976705782924</c:v>
                </c:pt>
                <c:pt idx="81">
                  <c:v>1646.649600668617</c:v>
                </c:pt>
                <c:pt idx="82">
                  <c:v>1666.3866286027028</c:v>
                </c:pt>
                <c:pt idx="83">
                  <c:v>1664.4124151908786</c:v>
                </c:pt>
                <c:pt idx="84">
                  <c:v>1637.0237000568886</c:v>
                </c:pt>
                <c:pt idx="85">
                  <c:v>1626.7556151807194</c:v>
                </c:pt>
                <c:pt idx="86">
                  <c:v>1632.9193544782056</c:v>
                </c:pt>
                <c:pt idx="87">
                  <c:v>1693.4390948198402</c:v>
                </c:pt>
                <c:pt idx="88">
                  <c:v>1734.0345609368196</c:v>
                </c:pt>
                <c:pt idx="89">
                  <c:v>1750.8051769527021</c:v>
                </c:pt>
                <c:pt idx="90">
                  <c:v>1765.1201675834486</c:v>
                </c:pt>
                <c:pt idx="91">
                  <c:v>1815.9369120116985</c:v>
                </c:pt>
                <c:pt idx="92">
                  <c:v>1819.7350169619276</c:v>
                </c:pt>
                <c:pt idx="93">
                  <c:v>1836.1175024095191</c:v>
                </c:pt>
                <c:pt idx="94">
                  <c:v>1838.326143075888</c:v>
                </c:pt>
                <c:pt idx="95">
                  <c:v>1853.370221118204</c:v>
                </c:pt>
                <c:pt idx="96">
                  <c:v>1871.633416337188</c:v>
                </c:pt>
                <c:pt idx="97">
                  <c:v>1881.9032202258254</c:v>
                </c:pt>
                <c:pt idx="98">
                  <c:v>1890.1892182869469</c:v>
                </c:pt>
                <c:pt idx="99">
                  <c:v>1910.0293612270852</c:v>
                </c:pt>
                <c:pt idx="100">
                  <c:v>1924.2533617005911</c:v>
                </c:pt>
                <c:pt idx="101">
                  <c:v>1911.7179700704496</c:v>
                </c:pt>
                <c:pt idx="102">
                  <c:v>1894.8175184043282</c:v>
                </c:pt>
                <c:pt idx="103">
                  <c:v>1882.7604297210246</c:v>
                </c:pt>
                <c:pt idx="104">
                  <c:v>1899.63387101429</c:v>
                </c:pt>
                <c:pt idx="105">
                  <c:v>1931.9318521703512</c:v>
                </c:pt>
                <c:pt idx="106">
                  <c:v>1978.3771773821682</c:v>
                </c:pt>
                <c:pt idx="107">
                  <c:v>1989.5779603893047</c:v>
                </c:pt>
                <c:pt idx="108">
                  <c:v>2003.8019406873932</c:v>
                </c:pt>
                <c:pt idx="109">
                  <c:v>1979.3808383823946</c:v>
                </c:pt>
                <c:pt idx="110">
                  <c:v>1938.3024883340067</c:v>
                </c:pt>
                <c:pt idx="111">
                  <c:v>1940.6215068614692</c:v>
                </c:pt>
                <c:pt idx="112">
                  <c:v>1960.0680581506961</c:v>
                </c:pt>
                <c:pt idx="113">
                  <c:v>2007.5289150694359</c:v>
                </c:pt>
                <c:pt idx="114">
                  <c:v>2034.8751525291059</c:v>
                </c:pt>
                <c:pt idx="115">
                  <c:v>2047.0268512825489</c:v>
                </c:pt>
                <c:pt idx="116">
                  <c:v>2039.5477944024226</c:v>
                </c:pt>
                <c:pt idx="117">
                  <c:v>2020.9440156581936</c:v>
                </c:pt>
                <c:pt idx="118">
                  <c:v>1927.5988060178065</c:v>
                </c:pt>
                <c:pt idx="119">
                  <c:v>1952.1810471060166</c:v>
                </c:pt>
                <c:pt idx="120">
                  <c:v>1886.7920062898249</c:v>
                </c:pt>
                <c:pt idx="121">
                  <c:v>2007.1097896337606</c:v>
                </c:pt>
                <c:pt idx="122">
                  <c:v>2052.2189853216814</c:v>
                </c:pt>
                <c:pt idx="123">
                  <c:v>2081.1963089097603</c:v>
                </c:pt>
                <c:pt idx="124">
                  <c:v>2127.4582699273005</c:v>
                </c:pt>
                <c:pt idx="125">
                  <c:v>2091.9661195022813</c:v>
                </c:pt>
                <c:pt idx="126">
                  <c:v>2134.5496868210398</c:v>
                </c:pt>
                <c:pt idx="127">
                  <c:v>2140.7516996116074</c:v>
                </c:pt>
                <c:pt idx="128">
                  <c:v>2159.2968842682626</c:v>
                </c:pt>
                <c:pt idx="129">
                  <c:v>2179.2239907908302</c:v>
                </c:pt>
                <c:pt idx="130">
                  <c:v>2164.943034418221</c:v>
                </c:pt>
                <c:pt idx="131">
                  <c:v>2222.7719409325723</c:v>
                </c:pt>
                <c:pt idx="132">
                  <c:v>2222.1687556301758</c:v>
                </c:pt>
                <c:pt idx="133">
                  <c:v>2268.4089346018245</c:v>
                </c:pt>
                <c:pt idx="134">
                  <c:v>2178.2648099817961</c:v>
                </c:pt>
                <c:pt idx="135">
                  <c:v>1902.1853030717223</c:v>
                </c:pt>
                <c:pt idx="136">
                  <c:v>2061.7332668889921</c:v>
                </c:pt>
                <c:pt idx="137">
                  <c:v>2105.9263299990662</c:v>
                </c:pt>
                <c:pt idx="138">
                  <c:v>2152.5470366459558</c:v>
                </c:pt>
                <c:pt idx="139">
                  <c:v>2226.8287159478546</c:v>
                </c:pt>
                <c:pt idx="140">
                  <c:v>2254.7760397148477</c:v>
                </c:pt>
                <c:pt idx="141">
                  <c:v>2224.7427596074003</c:v>
                </c:pt>
                <c:pt idx="142">
                  <c:v>2171.8267091227181</c:v>
                </c:pt>
                <c:pt idx="143">
                  <c:v>2335.6198528434402</c:v>
                </c:pt>
                <c:pt idx="144">
                  <c:v>2366.4200783416645</c:v>
                </c:pt>
                <c:pt idx="145">
                  <c:v>2353.3050499927317</c:v>
                </c:pt>
                <c:pt idx="146">
                  <c:v>2408.4469796120579</c:v>
                </c:pt>
                <c:pt idx="147">
                  <c:v>2465.5380199254091</c:v>
                </c:pt>
                <c:pt idx="148">
                  <c:v>2508.991555491054</c:v>
                </c:pt>
                <c:pt idx="149">
                  <c:v>2576.7131465372709</c:v>
                </c:pt>
                <c:pt idx="150">
                  <c:v>2630.4889425383717</c:v>
                </c:pt>
                <c:pt idx="151">
                  <c:v>2653.1485667130337</c:v>
                </c:pt>
                <c:pt idx="152">
                  <c:v>2684.500310734541</c:v>
                </c:pt>
                <c:pt idx="153">
                  <c:v>2630.4246630454973</c:v>
                </c:pt>
                <c:pt idx="154">
                  <c:v>2721.6329932747421</c:v>
                </c:pt>
                <c:pt idx="155">
                  <c:v>2694.034699596175</c:v>
                </c:pt>
                <c:pt idx="156">
                  <c:v>2767.1330429937311</c:v>
                </c:pt>
                <c:pt idx="157">
                  <c:v>2735.398662120017</c:v>
                </c:pt>
                <c:pt idx="158">
                  <c:v>2736.5246210472264</c:v>
                </c:pt>
                <c:pt idx="159">
                  <c:v>2799.3487628877947</c:v>
                </c:pt>
                <c:pt idx="160">
                  <c:v>2669.8281462922396</c:v>
                </c:pt>
                <c:pt idx="161">
                  <c:v>2670.5848297991142</c:v>
                </c:pt>
                <c:pt idx="162">
                  <c:v>2477.9568917156712</c:v>
                </c:pt>
                <c:pt idx="163">
                  <c:v>2588.8369385986853</c:v>
                </c:pt>
                <c:pt idx="164">
                  <c:v>2540.1898465947365</c:v>
                </c:pt>
                <c:pt idx="165">
                  <c:v>2454.5727279239427</c:v>
                </c:pt>
                <c:pt idx="166">
                  <c:v>2551.8370150534215</c:v>
                </c:pt>
                <c:pt idx="167">
                  <c:v>2676.9745584887069</c:v>
                </c:pt>
                <c:pt idx="168">
                  <c:v>2565.7634681319032</c:v>
                </c:pt>
                <c:pt idx="169">
                  <c:v>2728.2872918666103</c:v>
                </c:pt>
                <c:pt idx="170">
                  <c:v>2669.8359197549762</c:v>
                </c:pt>
                <c:pt idx="171">
                  <c:v>2693.6645037405037</c:v>
                </c:pt>
                <c:pt idx="172">
                  <c:v>2738.0910300071882</c:v>
                </c:pt>
                <c:pt idx="173">
                  <c:v>2635.6147780168999</c:v>
                </c:pt>
                <c:pt idx="174">
                  <c:v>2698.8566131085063</c:v>
                </c:pt>
                <c:pt idx="175">
                  <c:v>2729.8795773655011</c:v>
                </c:pt>
                <c:pt idx="176">
                  <c:v>2735.4282647977602</c:v>
                </c:pt>
                <c:pt idx="177">
                  <c:v>2585.4597560888847</c:v>
                </c:pt>
                <c:pt idx="178">
                  <c:v>2581.7233674924905</c:v>
                </c:pt>
                <c:pt idx="179">
                  <c:v>2755.5640264220342</c:v>
                </c:pt>
                <c:pt idx="180">
                  <c:v>2828.7361738389773</c:v>
                </c:pt>
                <c:pt idx="181">
                  <c:v>2850.3822796217623</c:v>
                </c:pt>
              </c:numCache>
            </c:numRef>
          </c:val>
          <c:smooth val="0"/>
          <c:extLst>
            <c:ext xmlns:c16="http://schemas.microsoft.com/office/drawing/2014/chart" uri="{C3380CC4-5D6E-409C-BE32-E72D297353CC}">
              <c16:uniqueId val="{00000000-417C-4017-9711-3A955882B9B9}"/>
            </c:ext>
          </c:extLst>
        </c:ser>
        <c:ser>
          <c:idx val="5"/>
          <c:order val="1"/>
          <c:tx>
            <c:strRef>
              <c:f>'PAG 2009 Balanced and Actuals'!$J$5</c:f>
              <c:strCache>
                <c:ptCount val="1"/>
                <c:pt idx="0">
                  <c:v>PAG 2009 Balanced</c:v>
                </c:pt>
              </c:strCache>
            </c:strRef>
          </c:tx>
          <c:spPr>
            <a:ln w="28575" cap="rnd">
              <a:solidFill>
                <a:srgbClr val="0070C0"/>
              </a:solidFill>
              <a:prstDash val="sysDash"/>
              <a:round/>
            </a:ln>
            <a:effectLst/>
          </c:spPr>
          <c:marker>
            <c:symbol val="none"/>
          </c:marker>
          <c:cat>
            <c:numRef>
              <c:f>'PAG 2009 Balanced and Actuals'!$A$6:$A$187</c:f>
              <c:numCache>
                <c:formatCode>m/d/yyyy</c:formatCode>
                <c:ptCount val="182"/>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numCache>
            </c:numRef>
          </c:cat>
          <c:val>
            <c:numRef>
              <c:f>'PAG 2009 Balanced and Actuals'!$J$6:$J$187</c:f>
              <c:numCache>
                <c:formatCode>_ * #,##0.00_)\ "$"_ ;_ * \(#,##0.00\)\ "$"_ ;_ * "-"??_)\ "$"_ ;_ @_ </c:formatCode>
                <c:ptCount val="182"/>
                <c:pt idx="0">
                  <c:v>1000</c:v>
                </c:pt>
                <c:pt idx="1">
                  <c:v>1005.0648349497708</c:v>
                </c:pt>
                <c:pt idx="2">
                  <c:v>1010.15532245261</c:v>
                </c:pt>
                <c:pt idx="3">
                  <c:v>1015.271592434465</c:v>
                </c:pt>
                <c:pt idx="4">
                  <c:v>1020.4137754793366</c:v>
                </c:pt>
                <c:pt idx="5">
                  <c:v>1025.5820028326118</c:v>
                </c:pt>
                <c:pt idx="6">
                  <c:v>1030.7764064044145</c:v>
                </c:pt>
                <c:pt idx="7">
                  <c:v>1035.9971187729707</c:v>
                </c:pt>
                <c:pt idx="8">
                  <c:v>1041.2442731879939</c:v>
                </c:pt>
                <c:pt idx="9">
                  <c:v>1046.5180035740852</c:v>
                </c:pt>
                <c:pt idx="10">
                  <c:v>1051.8184445341517</c:v>
                </c:pt>
                <c:pt idx="11">
                  <c:v>1057.1457313528419</c:v>
                </c:pt>
                <c:pt idx="12">
                  <c:v>1062.4999999999989</c:v>
                </c:pt>
                <c:pt idx="13">
                  <c:v>1067.8813871341304</c:v>
                </c:pt>
                <c:pt idx="14">
                  <c:v>1073.2900301058971</c:v>
                </c:pt>
                <c:pt idx="15">
                  <c:v>1078.726066961618</c:v>
                </c:pt>
                <c:pt idx="16">
                  <c:v>1084.1896364467941</c:v>
                </c:pt>
                <c:pt idx="17">
                  <c:v>1089.6808780096492</c:v>
                </c:pt>
                <c:pt idx="18">
                  <c:v>1095.1999318046894</c:v>
                </c:pt>
                <c:pt idx="19">
                  <c:v>1100.7469386962805</c:v>
                </c:pt>
                <c:pt idx="20">
                  <c:v>1106.3220402622426</c:v>
                </c:pt>
                <c:pt idx="21">
                  <c:v>1111.9253787974646</c:v>
                </c:pt>
                <c:pt idx="22">
                  <c:v>1117.5570973175352</c:v>
                </c:pt>
                <c:pt idx="23">
                  <c:v>1123.2173395623936</c:v>
                </c:pt>
                <c:pt idx="24">
                  <c:v>1128.9062499999977</c:v>
                </c:pt>
                <c:pt idx="25">
                  <c:v>1134.6239738300123</c:v>
                </c:pt>
                <c:pt idx="26">
                  <c:v>1140.3706569875144</c:v>
                </c:pt>
                <c:pt idx="27">
                  <c:v>1146.1464461467178</c:v>
                </c:pt>
                <c:pt idx="28">
                  <c:v>1151.9514887247174</c:v>
                </c:pt>
                <c:pt idx="29">
                  <c:v>1157.7859328852508</c:v>
                </c:pt>
                <c:pt idx="30">
                  <c:v>1163.649927542481</c:v>
                </c:pt>
                <c:pt idx="31">
                  <c:v>1169.5436223647964</c:v>
                </c:pt>
                <c:pt idx="32">
                  <c:v>1175.4671677786312</c:v>
                </c:pt>
                <c:pt idx="33">
                  <c:v>1181.4207149723045</c:v>
                </c:pt>
                <c:pt idx="34">
                  <c:v>1187.4044158998795</c:v>
                </c:pt>
                <c:pt idx="35">
                  <c:v>1193.4184232850414</c:v>
                </c:pt>
                <c:pt idx="36">
                  <c:v>1199.4628906249959</c:v>
                </c:pt>
                <c:pt idx="37">
                  <c:v>1205.5379721943866</c:v>
                </c:pt>
                <c:pt idx="38">
                  <c:v>1211.6438230492327</c:v>
                </c:pt>
                <c:pt idx="39">
                  <c:v>1217.7805990308864</c:v>
                </c:pt>
                <c:pt idx="40">
                  <c:v>1223.9484567700108</c:v>
                </c:pt>
                <c:pt idx="41">
                  <c:v>1230.1475536905775</c:v>
                </c:pt>
                <c:pt idx="42">
                  <c:v>1236.3780480138846</c:v>
                </c:pt>
                <c:pt idx="43">
                  <c:v>1242.6400987625948</c:v>
                </c:pt>
                <c:pt idx="44">
                  <c:v>1248.9338657647943</c:v>
                </c:pt>
                <c:pt idx="45">
                  <c:v>1255.2595096580721</c:v>
                </c:pt>
                <c:pt idx="46">
                  <c:v>1261.6171918936207</c:v>
                </c:pt>
                <c:pt idx="47">
                  <c:v>1268.0070747403552</c:v>
                </c:pt>
                <c:pt idx="48">
                  <c:v>1274.4293212890568</c:v>
                </c:pt>
                <c:pt idx="49">
                  <c:v>1280.8840954565344</c:v>
                </c:pt>
                <c:pt idx="50">
                  <c:v>1287.3715619898082</c:v>
                </c:pt>
                <c:pt idx="51">
                  <c:v>1293.8918864703153</c:v>
                </c:pt>
                <c:pt idx="52">
                  <c:v>1300.445235318135</c:v>
                </c:pt>
                <c:pt idx="53">
                  <c:v>1307.0317757962373</c:v>
                </c:pt>
                <c:pt idx="54">
                  <c:v>1313.651676014751</c:v>
                </c:pt>
                <c:pt idx="55">
                  <c:v>1320.3051049352555</c:v>
                </c:pt>
                <c:pt idx="56">
                  <c:v>1326.9922323750925</c:v>
                </c:pt>
                <c:pt idx="57">
                  <c:v>1333.7132290117004</c:v>
                </c:pt>
                <c:pt idx="58">
                  <c:v>1340.4682663869705</c:v>
                </c:pt>
                <c:pt idx="59">
                  <c:v>1347.257516911626</c:v>
                </c:pt>
                <c:pt idx="60">
                  <c:v>1354.0811538696214</c:v>
                </c:pt>
                <c:pt idx="61">
                  <c:v>1360.9393514225662</c:v>
                </c:pt>
                <c:pt idx="62">
                  <c:v>1367.8322846141698</c:v>
                </c:pt>
                <c:pt idx="63">
                  <c:v>1374.7601293747086</c:v>
                </c:pt>
                <c:pt idx="64">
                  <c:v>1381.7230625255172</c:v>
                </c:pt>
                <c:pt idx="65">
                  <c:v>1388.7212617835009</c:v>
                </c:pt>
                <c:pt idx="66">
                  <c:v>1395.754905765672</c:v>
                </c:pt>
                <c:pt idx="67">
                  <c:v>1402.824173993708</c:v>
                </c:pt>
                <c:pt idx="68">
                  <c:v>1409.9292468985348</c:v>
                </c:pt>
                <c:pt idx="69">
                  <c:v>1417.0703058249305</c:v>
                </c:pt>
                <c:pt idx="70">
                  <c:v>1424.2475330361551</c:v>
                </c:pt>
                <c:pt idx="71">
                  <c:v>1431.4611117186016</c:v>
                </c:pt>
                <c:pt idx="72">
                  <c:v>1438.7112259864718</c:v>
                </c:pt>
                <c:pt idx="73">
                  <c:v>1445.9980608864757</c:v>
                </c:pt>
                <c:pt idx="74">
                  <c:v>1453.3218024025543</c:v>
                </c:pt>
                <c:pt idx="75">
                  <c:v>1460.6826374606267</c:v>
                </c:pt>
                <c:pt idx="76">
                  <c:v>1468.0807539333607</c:v>
                </c:pt>
                <c:pt idx="77">
                  <c:v>1475.5163406449683</c:v>
                </c:pt>
                <c:pt idx="78">
                  <c:v>1482.9895873760249</c:v>
                </c:pt>
                <c:pt idx="79">
                  <c:v>1490.5006848683133</c:v>
                </c:pt>
                <c:pt idx="80">
                  <c:v>1498.0498248296917</c:v>
                </c:pt>
                <c:pt idx="81">
                  <c:v>1505.6371999389871</c:v>
                </c:pt>
                <c:pt idx="82">
                  <c:v>1513.2630038509133</c:v>
                </c:pt>
                <c:pt idx="83">
                  <c:v>1520.9274312010125</c:v>
                </c:pt>
                <c:pt idx="84">
                  <c:v>1528.6306776106246</c:v>
                </c:pt>
                <c:pt idx="85">
                  <c:v>1536.3729396918789</c:v>
                </c:pt>
                <c:pt idx="86">
                  <c:v>1544.1544150527125</c:v>
                </c:pt>
                <c:pt idx="87">
                  <c:v>1551.9753023019143</c:v>
                </c:pt>
                <c:pt idx="88">
                  <c:v>1559.8358010541942</c:v>
                </c:pt>
                <c:pt idx="89">
                  <c:v>1567.7361119352772</c:v>
                </c:pt>
                <c:pt idx="90">
                  <c:v>1575.6764365870249</c:v>
                </c:pt>
                <c:pt idx="91">
                  <c:v>1583.6569776725812</c:v>
                </c:pt>
                <c:pt idx="92">
                  <c:v>1591.6779388815457</c:v>
                </c:pt>
                <c:pt idx="93">
                  <c:v>1599.7395249351723</c:v>
                </c:pt>
                <c:pt idx="94">
                  <c:v>1607.8419415915937</c:v>
                </c:pt>
                <c:pt idx="95">
                  <c:v>1615.9853956510742</c:v>
                </c:pt>
                <c:pt idx="96">
                  <c:v>1624.1700949612871</c:v>
                </c:pt>
                <c:pt idx="97">
                  <c:v>1632.3962484226197</c:v>
                </c:pt>
                <c:pt idx="98">
                  <c:v>1640.6640659935053</c:v>
                </c:pt>
                <c:pt idx="99">
                  <c:v>1648.9737586957824</c:v>
                </c:pt>
                <c:pt idx="100">
                  <c:v>1657.3255386200799</c:v>
                </c:pt>
                <c:pt idx="101">
                  <c:v>1665.7196189312306</c:v>
                </c:pt>
                <c:pt idx="102">
                  <c:v>1674.1562138737124</c:v>
                </c:pt>
                <c:pt idx="103">
                  <c:v>1682.6355387771159</c:v>
                </c:pt>
                <c:pt idx="104">
                  <c:v>1691.1578100616407</c:v>
                </c:pt>
                <c:pt idx="105">
                  <c:v>1699.7232452436187</c:v>
                </c:pt>
                <c:pt idx="106">
                  <c:v>1708.3320629410666</c:v>
                </c:pt>
                <c:pt idx="107">
                  <c:v>1716.9844828792648</c:v>
                </c:pt>
                <c:pt idx="108">
                  <c:v>1725.6807258963659</c:v>
                </c:pt>
                <c:pt idx="109">
                  <c:v>1734.4210139490317</c:v>
                </c:pt>
                <c:pt idx="110">
                  <c:v>1743.2055701180977</c:v>
                </c:pt>
                <c:pt idx="111">
                  <c:v>1752.0346186142672</c:v>
                </c:pt>
                <c:pt idx="112">
                  <c:v>1760.9083847838331</c:v>
                </c:pt>
                <c:pt idx="113">
                  <c:v>1769.8270951144307</c:v>
                </c:pt>
                <c:pt idx="114">
                  <c:v>1778.7909772408177</c:v>
                </c:pt>
                <c:pt idx="115">
                  <c:v>1787.800259950684</c:v>
                </c:pt>
                <c:pt idx="116">
                  <c:v>1796.8551731904915</c:v>
                </c:pt>
                <c:pt idx="117">
                  <c:v>1805.9559480713433</c:v>
                </c:pt>
                <c:pt idx="118">
                  <c:v>1815.1028168748815</c:v>
                </c:pt>
                <c:pt idx="119">
                  <c:v>1824.2960130592169</c:v>
                </c:pt>
                <c:pt idx="120">
                  <c:v>1833.5357712648868</c:v>
                </c:pt>
                <c:pt idx="121">
                  <c:v>1842.8223273208441</c:v>
                </c:pt>
                <c:pt idx="122">
                  <c:v>1852.1559182504768</c:v>
                </c:pt>
                <c:pt idx="123">
                  <c:v>1861.5367822776568</c:v>
                </c:pt>
                <c:pt idx="124">
                  <c:v>1870.9651588328206</c:v>
                </c:pt>
                <c:pt idx="125">
                  <c:v>1880.4412885590807</c:v>
                </c:pt>
                <c:pt idx="126">
                  <c:v>1889.9654133183669</c:v>
                </c:pt>
                <c:pt idx="127">
                  <c:v>1899.5377761975999</c:v>
                </c:pt>
                <c:pt idx="128">
                  <c:v>1909.1586215148955</c:v>
                </c:pt>
                <c:pt idx="129">
                  <c:v>1918.8281948258004</c:v>
                </c:pt>
                <c:pt idx="130">
                  <c:v>1928.5467429295597</c:v>
                </c:pt>
                <c:pt idx="131">
                  <c:v>1938.3145138754162</c:v>
                </c:pt>
                <c:pt idx="132">
                  <c:v>1948.1317569689404</c:v>
                </c:pt>
                <c:pt idx="133">
                  <c:v>1957.9987227783952</c:v>
                </c:pt>
                <c:pt idx="134">
                  <c:v>1967.9156631411299</c:v>
                </c:pt>
                <c:pt idx="135">
                  <c:v>1977.8828311700086</c:v>
                </c:pt>
                <c:pt idx="136">
                  <c:v>1987.90048125987</c:v>
                </c:pt>
                <c:pt idx="137">
                  <c:v>1997.9688690940213</c:v>
                </c:pt>
                <c:pt idx="138">
                  <c:v>2008.0882516507629</c:v>
                </c:pt>
                <c:pt idx="139">
                  <c:v>2018.2588872099479</c:v>
                </c:pt>
                <c:pt idx="140">
                  <c:v>2028.4810353595744</c:v>
                </c:pt>
                <c:pt idx="141">
                  <c:v>2038.7549570024109</c:v>
                </c:pt>
                <c:pt idx="142">
                  <c:v>2049.0809143626552</c:v>
                </c:pt>
                <c:pt idx="143">
                  <c:v>2059.4591709926276</c:v>
                </c:pt>
                <c:pt idx="144">
                  <c:v>2069.889991779497</c:v>
                </c:pt>
                <c:pt idx="145">
                  <c:v>2080.3736429520427</c:v>
                </c:pt>
                <c:pt idx="146">
                  <c:v>2090.9103920874481</c:v>
                </c:pt>
                <c:pt idx="147">
                  <c:v>2101.5005081181316</c:v>
                </c:pt>
                <c:pt idx="148">
                  <c:v>2112.1442613386093</c:v>
                </c:pt>
                <c:pt idx="149">
                  <c:v>2122.8419234123949</c:v>
                </c:pt>
                <c:pt idx="150">
                  <c:v>2133.5937673789326</c:v>
                </c:pt>
                <c:pt idx="151">
                  <c:v>2144.4000676605665</c:v>
                </c:pt>
                <c:pt idx="152">
                  <c:v>2155.2611000695447</c:v>
                </c:pt>
                <c:pt idx="153">
                  <c:v>2166.1771418150583</c:v>
                </c:pt>
                <c:pt idx="154">
                  <c:v>2177.1484715103179</c:v>
                </c:pt>
                <c:pt idx="155">
                  <c:v>2188.1753691796634</c:v>
                </c:pt>
                <c:pt idx="156">
                  <c:v>2199.2581162657125</c:v>
                </c:pt>
                <c:pt idx="157">
                  <c:v>2210.3969956365422</c:v>
                </c:pt>
                <c:pt idx="158">
                  <c:v>2221.5922915929104</c:v>
                </c:pt>
                <c:pt idx="159">
                  <c:v>2232.8442898755115</c:v>
                </c:pt>
                <c:pt idx="160">
                  <c:v>2244.1532776722693</c:v>
                </c:pt>
                <c:pt idx="161">
                  <c:v>2255.5195436256668</c:v>
                </c:pt>
                <c:pt idx="162">
                  <c:v>2266.943377840113</c:v>
                </c:pt>
                <c:pt idx="163">
                  <c:v>2278.4250718893491</c:v>
                </c:pt>
                <c:pt idx="164">
                  <c:v>2289.9649188238882</c:v>
                </c:pt>
                <c:pt idx="165">
                  <c:v>2301.5632131784964</c:v>
                </c:pt>
                <c:pt idx="166">
                  <c:v>2313.2202509797098</c:v>
                </c:pt>
                <c:pt idx="167">
                  <c:v>2324.9363297533896</c:v>
                </c:pt>
                <c:pt idx="168">
                  <c:v>2336.7117485323165</c:v>
                </c:pt>
                <c:pt idx="169">
                  <c:v>2348.5468078638232</c:v>
                </c:pt>
                <c:pt idx="170">
                  <c:v>2360.4418098174647</c:v>
                </c:pt>
                <c:pt idx="171">
                  <c:v>2372.3970579927286</c:v>
                </c:pt>
                <c:pt idx="172">
                  <c:v>2384.4128575267837</c:v>
                </c:pt>
                <c:pt idx="173">
                  <c:v>2396.4895151022683</c:v>
                </c:pt>
                <c:pt idx="174">
                  <c:v>2408.6273389551175</c:v>
                </c:pt>
                <c:pt idx="175">
                  <c:v>2420.8266388824309</c:v>
                </c:pt>
                <c:pt idx="176">
                  <c:v>2433.0877262503791</c:v>
                </c:pt>
                <c:pt idx="177">
                  <c:v>2445.4109140021505</c:v>
                </c:pt>
                <c:pt idx="178">
                  <c:v>2457.7965166659396</c:v>
                </c:pt>
                <c:pt idx="179">
                  <c:v>2470.2448503629744</c:v>
                </c:pt>
                <c:pt idx="180">
                  <c:v>2482.7562328155841</c:v>
                </c:pt>
                <c:pt idx="181">
                  <c:v>2495.3309833553099</c:v>
                </c:pt>
              </c:numCache>
            </c:numRef>
          </c:val>
          <c:smooth val="0"/>
          <c:extLst>
            <c:ext xmlns:c16="http://schemas.microsoft.com/office/drawing/2014/chart" uri="{C3380CC4-5D6E-409C-BE32-E72D297353CC}">
              <c16:uniqueId val="{00000001-417C-4017-9711-3A955882B9B9}"/>
            </c:ext>
          </c:extLst>
        </c:ser>
        <c:dLbls>
          <c:showLegendKey val="0"/>
          <c:showVal val="0"/>
          <c:showCatName val="0"/>
          <c:showSerName val="0"/>
          <c:showPercent val="0"/>
          <c:showBubbleSize val="0"/>
        </c:dLbls>
        <c:smooth val="0"/>
        <c:axId val="110577152"/>
        <c:axId val="110578688"/>
      </c:lineChart>
      <c:dateAx>
        <c:axId val="110577152"/>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r-FR"/>
          </a:p>
        </c:txPr>
        <c:crossAx val="110578688"/>
        <c:crosses val="autoZero"/>
        <c:auto val="1"/>
        <c:lblOffset val="100"/>
        <c:baseTimeUnit val="months"/>
      </c:dateAx>
      <c:valAx>
        <c:axId val="110578688"/>
        <c:scaling>
          <c:orientation val="minMax"/>
          <c:max val="3750"/>
          <c:min val="900"/>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r-FR"/>
          </a:p>
        </c:txPr>
        <c:crossAx val="110577152"/>
        <c:crosses val="autoZero"/>
        <c:crossBetween val="between"/>
        <c:majorUnit val="250"/>
      </c:valAx>
      <c:spPr>
        <a:noFill/>
        <a:ln>
          <a:noFill/>
        </a:ln>
        <a:effectLst/>
      </c:spPr>
    </c:plotArea>
    <c:legend>
      <c:legendPos val="b"/>
      <c:legendEntry>
        <c:idx val="0"/>
        <c:txPr>
          <a:bodyPr rot="0" spcFirstLastPara="1" vertOverflow="ellipsis" vert="horz" wrap="square" anchor="ctr" anchorCtr="1"/>
          <a:lstStyle/>
          <a:p>
            <a:pPr>
              <a:defRPr sz="1050" b="0" i="0" u="none" strike="noStrike" kern="1200" baseline="0">
                <a:ln>
                  <a:noFill/>
                </a:ln>
                <a:solidFill>
                  <a:schemeClr val="tx1">
                    <a:lumMod val="65000"/>
                    <a:lumOff val="35000"/>
                  </a:schemeClr>
                </a:solidFill>
                <a:latin typeface="+mn-lt"/>
                <a:ea typeface="+mn-ea"/>
                <a:cs typeface="+mn-cs"/>
              </a:defRPr>
            </a:pPr>
            <a:endParaRPr lang="fr-FR"/>
          </a:p>
        </c:txPr>
      </c:legendEntry>
      <c:layout>
        <c:manualLayout>
          <c:xMode val="edge"/>
          <c:yMode val="edge"/>
          <c:x val="9.3185552892845025E-2"/>
          <c:y val="1.9657760695227164E-2"/>
          <c:w val="0.30908956514529901"/>
          <c:h val="0.13387754045290259"/>
        </c:manualLayout>
      </c:layout>
      <c:overlay val="0"/>
      <c:spPr>
        <a:solidFill>
          <a:schemeClr val="bg1"/>
        </a:solidFill>
        <a:ln>
          <a:solidFill>
            <a:schemeClr val="tx1"/>
          </a:solid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pPr>
      <a:endParaRPr lang="fr-FR"/>
    </a:p>
  </c:txPr>
  <c:printSettings>
    <c:headerFooter/>
    <c:pageMargins b="0.75000000000000178" l="0.70000000000000062" r="0.70000000000000062" t="0.75000000000000178" header="0.30000000000000032" footer="0.30000000000000032"/>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3111500</xdr:colOff>
      <xdr:row>0</xdr:row>
      <xdr:rowOff>95251</xdr:rowOff>
    </xdr:from>
    <xdr:to>
      <xdr:col>5</xdr:col>
      <xdr:colOff>419490</xdr:colOff>
      <xdr:row>3</xdr:row>
      <xdr:rowOff>20003</xdr:rowOff>
    </xdr:to>
    <xdr:pic>
      <xdr:nvPicPr>
        <xdr:cNvPr id="6" name="Picture 5" descr="FP Canada Standards Council Logo">
          <a:extLst>
            <a:ext uri="{FF2B5EF4-FFF2-40B4-BE49-F238E27FC236}">
              <a16:creationId xmlns:a16="http://schemas.microsoft.com/office/drawing/2014/main" id="{4BE75463-9C76-4E54-8C46-5D46490209E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1063" y="95251"/>
          <a:ext cx="3059430" cy="1043940"/>
        </a:xfrm>
        <a:prstGeom prst="rect">
          <a:avLst/>
        </a:prstGeom>
        <a:noFill/>
        <a:ln>
          <a:noFill/>
        </a:ln>
      </xdr:spPr>
    </xdr:pic>
    <xdr:clientData/>
  </xdr:twoCellAnchor>
  <xdr:twoCellAnchor editAs="oneCell">
    <xdr:from>
      <xdr:col>1</xdr:col>
      <xdr:colOff>237404</xdr:colOff>
      <xdr:row>1</xdr:row>
      <xdr:rowOff>80819</xdr:rowOff>
    </xdr:from>
    <xdr:to>
      <xdr:col>1</xdr:col>
      <xdr:colOff>2218170</xdr:colOff>
      <xdr:row>2</xdr:row>
      <xdr:rowOff>610754</xdr:rowOff>
    </xdr:to>
    <xdr:pic>
      <xdr:nvPicPr>
        <xdr:cNvPr id="2" name="Image 4">
          <a:extLst>
            <a:ext uri="{FF2B5EF4-FFF2-40B4-BE49-F238E27FC236}">
              <a16:creationId xmlns:a16="http://schemas.microsoft.com/office/drawing/2014/main" id="{1E2017CF-1025-441F-ABCD-7876E87E0F5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4904" y="242455"/>
          <a:ext cx="1980766" cy="691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3</xdr:row>
      <xdr:rowOff>0</xdr:rowOff>
    </xdr:from>
    <xdr:to>
      <xdr:col>2</xdr:col>
      <xdr:colOff>304800</xdr:colOff>
      <xdr:row>3</xdr:row>
      <xdr:rowOff>304800</xdr:rowOff>
    </xdr:to>
    <xdr:sp macro="" textlink="">
      <xdr:nvSpPr>
        <xdr:cNvPr id="1025" name="AutoShape 1" descr="https://attachments.office.net/owa/SPriest@fpcanada.ca/service.svc/s/GetAttachmentThumbnail?id=AAMkADVlMzVmZTI2LWU3NWEtNGYyMS05MTE4LTdiNjEzZGVkMTM4NgBGAAAAAADLKOdyRPd8QZ%2F3WyzOQ5M6BwCS2vLduNULSp358rGc9lJ8AAAAACQ5AADWkHZ7dwtBQahxQYu0435rAAC9WnTPAAABEgAQAMVX3wjTgbRKi%2B0GBTMpZ3w%3D&amp;thumbnailType=2&amp;owa=outlook.office.com&amp;scriptVer=2020012003.11&amp;X-OWA-CANARY=6TU4-pEBxE2HYk8kziZS4PB_WIBjo9cYexQ4cpMN6JmGR2AwrhCYJ_0s3k0Em4T0SkiQx2HISwc.&amp;token=eyJhbGciOiJSUzI1NiIsImtpZCI6IjU2MzU4ODUyMzRCOTI1MkRERTAwNTc2NkQ5RDlGMjc2NTY1RjYzRTIiLCJ4NXQiOiJWaldJVWpTNUpTM2VBRmRtMmRueWRsWmZZLUkiLCJ0eXAiOiJKV1QifQ.eyJvcmlnaW4iOiJodHRwczovL291dGxvb2sub2ZmaWNlLmNvbSIsInZlciI6IkV4Y2hhbmdlLkNhbGxiYWNrLlYxIiwiYXBwY3R4c2VuZGVyIjoiT3dhRG93bmxvYWRAYTA2MDRkZTUtZTA4Yy00Njg0LThiNjMtYmUyMTEzODk1OWY4IiwiaXNzcmluZyI6IldXIiwiYXBwY3R4Ijoie1wibXNleGNocHJvdFwiOlwib3dhXCIsXCJwcmltYXJ5c2lkXCI6XCJTLTEtNS0yMS0yNTE2Mjg4NzQtMjkwMjk2NTA2MC0xNTg5NzE5MzkzLTY2MzA4MzdcIixcInB1aWRcIjpcIjExNTM3NjU5MzIxODgyODI4MDBcIixcIm9pZFwiOlwiYjZjZjVjN2UtY2Y3Yi00ZmZhLTk4MGQtYTBiN2I5NzM2OTY4XCIsXCJzY29wZVwiOlwiT3dhRG93bmxvYWRcIn0iLCJuYmYiOjE1ODAxNTQ5OTIsImV4cCI6MTU4MDE1NTU5MiwiaXNzIjoiMDAwMDAwMDItMDAwMC0wZmYxLWNlMDAtMDAwMDAwMDAwMDAwQGEwNjA0ZGU1LWUwOGMtNDY4NC04YjYzLWJlMjExMzg5NTlmOCIsImF1ZCI6IjAwMDAwMDAyLTAwMDAtMGZmMS1jZTAwLTAwMDAwMDAwMDAwMC9hdHRhY2htZW50cy5vZmZpY2UubmV0QGEwNjA0ZGU1LWUwOGMtNDY4NC04YjYzLWJlMjExMzg5NTlmOCJ9.jtpdeofmXUAz-X9VyVIgJrmC2DyiZHafOGFwXTbDsF4SWGDaRgw40YsQx6uKPWZdun20j0IUyKC4uJWF0wM7R9VRsuG-xqeLo8tTR8Yi0IBGLhdI9zijwus7PAM2mrwAR3qSpNr4NDCYL1TJOcYQ8PGGkbp9redfKp8CyfVjTJf_7cMfLm6lLeTW-2TkXpt0tEfSYIPXSgSrIyoLlX0OW1osUCmfuMuTeHToEloal3dFqMM8pLmADHyeKNpvGmhWRyoZin0XzMQYvLPMHOzKkww1FT1nT4R2T-cSAdcY5P1bWgP8YDnEvN3KC7spjHpViYTrO76HNSdoqo5wD2mSuA&amp;animation=true">
          <a:extLst>
            <a:ext uri="{FF2B5EF4-FFF2-40B4-BE49-F238E27FC236}">
              <a16:creationId xmlns:a16="http://schemas.microsoft.com/office/drawing/2014/main" id="{00000000-0008-0000-0200-000001040000}"/>
            </a:ext>
          </a:extLst>
        </xdr:cNvPr>
        <xdr:cNvSpPr>
          <a:spLocks noChangeAspect="1" noChangeArrowheads="1"/>
        </xdr:cNvSpPr>
      </xdr:nvSpPr>
      <xdr:spPr bwMode="auto">
        <a:xfrm>
          <a:off x="3838575" y="1104900"/>
          <a:ext cx="304800" cy="304800"/>
        </a:xfrm>
        <a:prstGeom prst="rect">
          <a:avLst/>
        </a:prstGeom>
        <a:noFill/>
      </xdr:spPr>
    </xdr:sp>
    <xdr:clientData/>
  </xdr:twoCellAnchor>
  <xdr:twoCellAnchor editAs="oneCell">
    <xdr:from>
      <xdr:col>2</xdr:col>
      <xdr:colOff>66675</xdr:colOff>
      <xdr:row>3</xdr:row>
      <xdr:rowOff>28574</xdr:rowOff>
    </xdr:from>
    <xdr:to>
      <xdr:col>5</xdr:col>
      <xdr:colOff>561975</xdr:colOff>
      <xdr:row>4</xdr:row>
      <xdr:rowOff>6984</xdr:rowOff>
    </xdr:to>
    <xdr:sp macro="" textlink="">
      <xdr:nvSpPr>
        <xdr:cNvPr id="1026" name="AutoShape 2" descr="https://attachments.office.net/owa/SPriest@fpcanada.ca/service.svc/s/GetAttachmentThumbnail?id=AAMkADVlMzVmZTI2LWU3NWEtNGYyMS05MTE4LTdiNjEzZGVkMTM4NgBGAAAAAADLKOdyRPd8QZ%2F3WyzOQ5M6BwCS2vLduNULSp358rGc9lJ8AAAAACQ5AADWkHZ7dwtBQahxQYu0435rAAC9WnTPAAABEgAQAMVX3wjTgbRKi%2B0GBTMpZ3w%3D&amp;thumbnailType=2&amp;owa=outlook.office.com&amp;scriptVer=2020012003.11&amp;X-OWA-CANARY=_4qSAI-87EK7gHm3sdTJAuDuzLhjo9cYGPYpiPlopjK5oThNgULiHE5l8FxxaxUnWM0NLoI13tk.&amp;token=eyJhbGciOiJSUzI1NiIsImtpZCI6IjU2MzU4ODUyMzRCOTI1MkRERTAwNTc2NkQ5RDlGMjc2NTY1RjYzRTIiLCJ4NXQiOiJWaldJVWpTNUpTM2VBRmRtMmRueWRsWmZZLUkiLCJ0eXAiOiJKV1QifQ.eyJvcmlnaW4iOiJodHRwczovL291dGxvb2sub2ZmaWNlLmNvbSIsInZlciI6IkV4Y2hhbmdlLkNhbGxiYWNrLlYxIiwiYXBwY3R4c2VuZGVyIjoiT3dhRG93bmxvYWRAYTA2MDRkZTUtZTA4Yy00Njg0LThiNjMtYmUyMTEzODk1OWY4IiwiaXNzcmluZyI6IldXIiwiYXBwY3R4Ijoie1wibXNleGNocHJvdFwiOlwib3dhXCIsXCJwcmltYXJ5c2lkXCI6XCJTLTEtNS0yMS0yNTE2Mjg4NzQtMjkwMjk2NTA2MC0xNTg5NzE5MzkzLTY2MzA4MzdcIixcInB1aWRcIjpcIjExNTM3NjU5MzIxODgyODI4MDBcIixcIm9pZFwiOlwiYjZjZjVjN2UtY2Y3Yi00ZmZhLTk4MGQtYTBiN2I5NzM2OTY4XCIsXCJzY29wZVwiOlwiT3dhRG93bmxvYWRcIn0iLCJuYmYiOjE1ODAxNTUyOTIsImV4cCI6MTU4MDE1NTg5MiwiaXNzIjoiMDAwMDAwMDItMDAwMC0wZmYxLWNlMDAtMDAwMDAwMDAwMDAwQGEwNjA0ZGU1LWUwOGMtNDY4NC04YjYzLWJlMjExMzg5NTlmOCIsImF1ZCI6IjAwMDAwMDAyLTAwMDAtMGZmMS1jZTAwLTAwMDAwMDAwMDAwMC9hdHRhY2htZW50cy5vZmZpY2UubmV0QGEwNjA0ZGU1LWUwOGMtNDY4NC04YjYzLWJlMjExMzg5NTlmOCJ9.bsxSTYM3FwMNT0l8JQxo8AHVma3pOgLx2Z8Z3Evbaijw9XxTDlT4Uy3RR7v1U9vSUTsKXC2gShkl1oCYVAf8VxKbVRtPjOdivm6-isePgqBkJGZ1dJTaN08hq2VwFTiu4HERARrWVHen2pW7zZ40hlZJu1uHpbaI_kORQHd1FGBKHj-OGx7-BVgZPLz-1PmKBIImAtyZwAZHcXKFeOf2gDaKVWZdd92SweT71eWc7KqOUhPyeyJ6eZ3rghpuBxaws1flvyES37wH_aSlJCT30Ji9Tv7D5qM2Zwikdb6usjccWBt9E1IaQ2O6CP9YpT7i7oaYDrxwz5j1LDNmQEv93w&amp;animation=true">
          <a:extLst>
            <a:ext uri="{FF2B5EF4-FFF2-40B4-BE49-F238E27FC236}">
              <a16:creationId xmlns:a16="http://schemas.microsoft.com/office/drawing/2014/main" id="{00000000-0008-0000-0200-000002040000}"/>
            </a:ext>
          </a:extLst>
        </xdr:cNvPr>
        <xdr:cNvSpPr>
          <a:spLocks noChangeAspect="1" noChangeArrowheads="1"/>
        </xdr:cNvSpPr>
      </xdr:nvSpPr>
      <xdr:spPr bwMode="auto">
        <a:xfrm>
          <a:off x="3905250" y="1133474"/>
          <a:ext cx="2324100" cy="752475"/>
        </a:xfrm>
        <a:prstGeom prst="rect">
          <a:avLst/>
        </a:prstGeom>
        <a:noFill/>
      </xdr:spPr>
    </xdr:sp>
    <xdr:clientData/>
  </xdr:twoCellAnchor>
  <xdr:twoCellAnchor editAs="oneCell">
    <xdr:from>
      <xdr:col>8</xdr:col>
      <xdr:colOff>0</xdr:colOff>
      <xdr:row>2</xdr:row>
      <xdr:rowOff>0</xdr:rowOff>
    </xdr:from>
    <xdr:to>
      <xdr:col>8</xdr:col>
      <xdr:colOff>304800</xdr:colOff>
      <xdr:row>2</xdr:row>
      <xdr:rowOff>304800</xdr:rowOff>
    </xdr:to>
    <xdr:sp macro="" textlink="">
      <xdr:nvSpPr>
        <xdr:cNvPr id="1028" name="AutoShape 4" descr="https://attachments.office.net/owa/SPriest@fpcanada.ca/service.svc/s/GetAttachmentThumbnail?id=AAMkADVlMzVmZTI2LWU3NWEtNGYyMS05MTE4LTdiNjEzZGVkMTM4NgBGAAAAAADLKOdyRPd8QZ%2F3WyzOQ5M6BwCS2vLduNULSp358rGc9lJ8AAAAACQ5AADWkHZ7dwtBQahxQYu0435rAAC9WnTPAAABEgAQAMVX3wjTgbRKi%2B0GBTMpZ3w%3D&amp;thumbnailType=2&amp;owa=outlook.office.com&amp;scriptVer=2020012003.11&amp;X-OWA-CANARY=_4qSAI-87EK7gHm3sdTJAuDuzLhjo9cYGPYpiPlopjK5oThNgULiHE5l8FxxaxUnWM0NLoI13tk.&amp;token=eyJhbGciOiJSUzI1NiIsImtpZCI6IjU2MzU4ODUyMzRCOTI1MkRERTAwNTc2NkQ5RDlGMjc2NTY1RjYzRTIiLCJ4NXQiOiJWaldJVWpTNUpTM2VBRmRtMmRueWRsWmZZLUkiLCJ0eXAiOiJKV1QifQ.eyJvcmlnaW4iOiJodHRwczovL291dGxvb2sub2ZmaWNlLmNvbSIsInZlciI6IkV4Y2hhbmdlLkNhbGxiYWNrLlYxIiwiYXBwY3R4c2VuZGVyIjoiT3dhRG93bmxvYWRAYTA2MDRkZTUtZTA4Yy00Njg0LThiNjMtYmUyMTEzODk1OWY4IiwiaXNzcmluZyI6IldXIiwiYXBwY3R4Ijoie1wibXNleGNocHJvdFwiOlwib3dhXCIsXCJwcmltYXJ5c2lkXCI6XCJTLTEtNS0yMS0yNTE2Mjg4NzQtMjkwMjk2NTA2MC0xNTg5NzE5MzkzLTY2MzA4MzdcIixcInB1aWRcIjpcIjExNTM3NjU5MzIxODgyODI4MDBcIixcIm9pZFwiOlwiYjZjZjVjN2UtY2Y3Yi00ZmZhLTk4MGQtYTBiN2I5NzM2OTY4XCIsXCJzY29wZVwiOlwiT3dhRG93bmxvYWRcIn0iLCJuYmYiOjE1ODAxNTUyOTIsImV4cCI6MTU4MDE1NTg5MiwiaXNzIjoiMDAwMDAwMDItMDAwMC0wZmYxLWNlMDAtMDAwMDAwMDAwMDAwQGEwNjA0ZGU1LWUwOGMtNDY4NC04YjYzLWJlMjExMzg5NTlmOCIsImF1ZCI6IjAwMDAwMDAyLTAwMDAtMGZmMS1jZTAwLTAwMDAwMDAwMDAwMC9hdHRhY2htZW50cy5vZmZpY2UubmV0QGEwNjA0ZGU1LWUwOGMtNDY4NC04YjYzLWJlMjExMzg5NTlmOCJ9.bsxSTYM3FwMNT0l8JQxo8AHVma3pOgLx2Z8Z3Evbaijw9XxTDlT4Uy3RR7v1U9vSUTsKXC2gShkl1oCYVAf8VxKbVRtPjOdivm6-isePgqBkJGZ1dJTaN08hq2VwFTiu4HERARrWVHen2pW7zZ40hlZJu1uHpbaI_kORQHd1FGBKHj-OGx7-BVgZPLz-1PmKBIImAtyZwAZHcXKFeOf2gDaKVWZdd92SweT71eWc7KqOUhPyeyJ6eZ3rghpuBxaws1flvyES37wH_aSlJCT30Ji9Tv7D5qM2Zwikdb6usjccWBt9E1IaQ2O6CP9YpT7i7oaYDrxwz5j1LDNmQEv93w&amp;animation=true">
          <a:extLst>
            <a:ext uri="{FF2B5EF4-FFF2-40B4-BE49-F238E27FC236}">
              <a16:creationId xmlns:a16="http://schemas.microsoft.com/office/drawing/2014/main" id="{00000000-0008-0000-0200-000004040000}"/>
            </a:ext>
          </a:extLst>
        </xdr:cNvPr>
        <xdr:cNvSpPr>
          <a:spLocks noChangeAspect="1" noChangeArrowheads="1"/>
        </xdr:cNvSpPr>
      </xdr:nvSpPr>
      <xdr:spPr bwMode="auto">
        <a:xfrm>
          <a:off x="7496175" y="323850"/>
          <a:ext cx="304800" cy="304800"/>
        </a:xfrm>
        <a:prstGeom prst="rect">
          <a:avLst/>
        </a:prstGeom>
        <a:noFill/>
      </xdr:spPr>
    </xdr:sp>
    <xdr:clientData/>
  </xdr:twoCellAnchor>
  <xdr:twoCellAnchor editAs="oneCell">
    <xdr:from>
      <xdr:col>9</xdr:col>
      <xdr:colOff>0</xdr:colOff>
      <xdr:row>2</xdr:row>
      <xdr:rowOff>0</xdr:rowOff>
    </xdr:from>
    <xdr:to>
      <xdr:col>9</xdr:col>
      <xdr:colOff>304800</xdr:colOff>
      <xdr:row>2</xdr:row>
      <xdr:rowOff>304800</xdr:rowOff>
    </xdr:to>
    <xdr:sp macro="" textlink="">
      <xdr:nvSpPr>
        <xdr:cNvPr id="1029" name="AutoShape 5" descr="https://attachments.office.net/owa/SPriest@fpcanada.ca/service.svc/s/GetAttachmentThumbnail?id=AAMkADVlMzVmZTI2LWU3NWEtNGYyMS05MTE4LTdiNjEzZGVkMTM4NgBGAAAAAADLKOdyRPd8QZ%2F3WyzOQ5M6BwCS2vLduNULSp358rGc9lJ8AAAAACQ5AADWkHZ7dwtBQahxQYu0435rAAC9WnTPAAABEgAQAMVX3wjTgbRKi%2B0GBTMpZ3w%3D&amp;thumbnailType=2&amp;owa=outlook.office.com&amp;scriptVer=2020012003.11&amp;X-OWA-CANARY=_4qSAI-87EK7gHm3sdTJAuDuzLhjo9cYGPYpiPlopjK5oThNgULiHE5l8FxxaxUnWM0NLoI13tk.&amp;token=eyJhbGciOiJSUzI1NiIsImtpZCI6IjU2MzU4ODUyMzRCOTI1MkRERTAwNTc2NkQ5RDlGMjc2NTY1RjYzRTIiLCJ4NXQiOiJWaldJVWpTNUpTM2VBRmRtMmRueWRsWmZZLUkiLCJ0eXAiOiJKV1QifQ.eyJvcmlnaW4iOiJodHRwczovL291dGxvb2sub2ZmaWNlLmNvbSIsInZlciI6IkV4Y2hhbmdlLkNhbGxiYWNrLlYxIiwiYXBwY3R4c2VuZGVyIjoiT3dhRG93bmxvYWRAYTA2MDRkZTUtZTA4Yy00Njg0LThiNjMtYmUyMTEzODk1OWY4IiwiaXNzcmluZyI6IldXIiwiYXBwY3R4Ijoie1wibXNleGNocHJvdFwiOlwib3dhXCIsXCJwcmltYXJ5c2lkXCI6XCJTLTEtNS0yMS0yNTE2Mjg4NzQtMjkwMjk2NTA2MC0xNTg5NzE5MzkzLTY2MzA4MzdcIixcInB1aWRcIjpcIjExNTM3NjU5MzIxODgyODI4MDBcIixcIm9pZFwiOlwiYjZjZjVjN2UtY2Y3Yi00ZmZhLTk4MGQtYTBiN2I5NzM2OTY4XCIsXCJzY29wZVwiOlwiT3dhRG93bmxvYWRcIn0iLCJuYmYiOjE1ODAxNTUyOTIsImV4cCI6MTU4MDE1NTg5MiwiaXNzIjoiMDAwMDAwMDItMDAwMC0wZmYxLWNlMDAtMDAwMDAwMDAwMDAwQGEwNjA0ZGU1LWUwOGMtNDY4NC04YjYzLWJlMjExMzg5NTlmOCIsImF1ZCI6IjAwMDAwMDAyLTAwMDAtMGZmMS1jZTAwLTAwMDAwMDAwMDAwMC9hdHRhY2htZW50cy5vZmZpY2UubmV0QGEwNjA0ZGU1LWUwOGMtNDY4NC04YjYzLWJlMjExMzg5NTlmOCJ9.bsxSTYM3FwMNT0l8JQxo8AHVma3pOgLx2Z8Z3Evbaijw9XxTDlT4Uy3RR7v1U9vSUTsKXC2gShkl1oCYVAf8VxKbVRtPjOdivm6-isePgqBkJGZ1dJTaN08hq2VwFTiu4HERARrWVHen2pW7zZ40hlZJu1uHpbaI_kORQHd1FGBKHj-OGx7-BVgZPLz-1PmKBIImAtyZwAZHcXKFeOf2gDaKVWZdd92SweT71eWc7KqOUhPyeyJ6eZ3rghpuBxaws1flvyES37wH_aSlJCT30Ji9Tv7D5qM2Zwikdb6usjccWBt9E1IaQ2O6CP9YpT7i7oaYDrxwz5j1LDNmQEv93w&amp;animation=true">
          <a:extLst>
            <a:ext uri="{FF2B5EF4-FFF2-40B4-BE49-F238E27FC236}">
              <a16:creationId xmlns:a16="http://schemas.microsoft.com/office/drawing/2014/main" id="{00000000-0008-0000-0200-000005040000}"/>
            </a:ext>
          </a:extLst>
        </xdr:cNvPr>
        <xdr:cNvSpPr>
          <a:spLocks noChangeAspect="1" noChangeArrowheads="1"/>
        </xdr:cNvSpPr>
      </xdr:nvSpPr>
      <xdr:spPr bwMode="auto">
        <a:xfrm>
          <a:off x="8105775" y="323850"/>
          <a:ext cx="304800" cy="304800"/>
        </a:xfrm>
        <a:prstGeom prst="rect">
          <a:avLst/>
        </a:prstGeom>
        <a:noFill/>
      </xdr:spPr>
    </xdr:sp>
    <xdr:clientData/>
  </xdr:twoCellAnchor>
  <xdr:twoCellAnchor editAs="oneCell">
    <xdr:from>
      <xdr:col>1</xdr:col>
      <xdr:colOff>2844800</xdr:colOff>
      <xdr:row>0</xdr:row>
      <xdr:rowOff>19050</xdr:rowOff>
    </xdr:from>
    <xdr:to>
      <xdr:col>5</xdr:col>
      <xdr:colOff>541655</xdr:colOff>
      <xdr:row>2</xdr:row>
      <xdr:rowOff>732790</xdr:rowOff>
    </xdr:to>
    <xdr:pic>
      <xdr:nvPicPr>
        <xdr:cNvPr id="9" name="Picture 8" descr="FP Canada Standards Council Logo">
          <a:extLst>
            <a:ext uri="{FF2B5EF4-FFF2-40B4-BE49-F238E27FC236}">
              <a16:creationId xmlns:a16="http://schemas.microsoft.com/office/drawing/2014/main" id="{43C4A24C-F34A-4597-A9DA-AF426355637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9600" y="19050"/>
          <a:ext cx="3059430" cy="1043940"/>
        </a:xfrm>
        <a:prstGeom prst="rect">
          <a:avLst/>
        </a:prstGeom>
        <a:noFill/>
        <a:ln>
          <a:noFill/>
        </a:ln>
      </xdr:spPr>
    </xdr:pic>
    <xdr:clientData/>
  </xdr:twoCellAnchor>
  <xdr:twoCellAnchor editAs="oneCell">
    <xdr:from>
      <xdr:col>1</xdr:col>
      <xdr:colOff>285750</xdr:colOff>
      <xdr:row>1</xdr:row>
      <xdr:rowOff>50800</xdr:rowOff>
    </xdr:from>
    <xdr:to>
      <xdr:col>1</xdr:col>
      <xdr:colOff>2266516</xdr:colOff>
      <xdr:row>2</xdr:row>
      <xdr:rowOff>580447</xdr:rowOff>
    </xdr:to>
    <xdr:pic>
      <xdr:nvPicPr>
        <xdr:cNvPr id="2" name="Image 4">
          <a:extLst>
            <a:ext uri="{FF2B5EF4-FFF2-40B4-BE49-F238E27FC236}">
              <a16:creationId xmlns:a16="http://schemas.microsoft.com/office/drawing/2014/main" id="{4143F91D-0B93-45EB-94D3-669DA7AEB7C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3250" y="209550"/>
          <a:ext cx="1980766" cy="6915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2797175</xdr:colOff>
      <xdr:row>0</xdr:row>
      <xdr:rowOff>133350</xdr:rowOff>
    </xdr:from>
    <xdr:to>
      <xdr:col>5</xdr:col>
      <xdr:colOff>506730</xdr:colOff>
      <xdr:row>3</xdr:row>
      <xdr:rowOff>75565</xdr:rowOff>
    </xdr:to>
    <xdr:pic>
      <xdr:nvPicPr>
        <xdr:cNvPr id="4" name="Picture 3" descr="FP Canada Standards Council Logo">
          <a:extLst>
            <a:ext uri="{FF2B5EF4-FFF2-40B4-BE49-F238E27FC236}">
              <a16:creationId xmlns:a16="http://schemas.microsoft.com/office/drawing/2014/main" id="{3D756120-6711-4F70-B48D-7C62E4F65B9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11500" y="133350"/>
          <a:ext cx="3326130" cy="1047115"/>
        </a:xfrm>
        <a:prstGeom prst="rect">
          <a:avLst/>
        </a:prstGeom>
        <a:noFill/>
        <a:ln>
          <a:noFill/>
        </a:ln>
      </xdr:spPr>
    </xdr:pic>
    <xdr:clientData/>
  </xdr:twoCellAnchor>
  <xdr:twoCellAnchor editAs="oneCell">
    <xdr:from>
      <xdr:col>1</xdr:col>
      <xdr:colOff>57150</xdr:colOff>
      <xdr:row>1</xdr:row>
      <xdr:rowOff>25400</xdr:rowOff>
    </xdr:from>
    <xdr:to>
      <xdr:col>1</xdr:col>
      <xdr:colOff>2037916</xdr:colOff>
      <xdr:row>2</xdr:row>
      <xdr:rowOff>551872</xdr:rowOff>
    </xdr:to>
    <xdr:pic>
      <xdr:nvPicPr>
        <xdr:cNvPr id="3" name="Image 4">
          <a:extLst>
            <a:ext uri="{FF2B5EF4-FFF2-40B4-BE49-F238E27FC236}">
              <a16:creationId xmlns:a16="http://schemas.microsoft.com/office/drawing/2014/main" id="{07855793-56C8-4FCD-B8D7-69D7A02DB07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475" y="187325"/>
          <a:ext cx="1980766" cy="6883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2892425</xdr:colOff>
      <xdr:row>0</xdr:row>
      <xdr:rowOff>95250</xdr:rowOff>
    </xdr:from>
    <xdr:to>
      <xdr:col>5</xdr:col>
      <xdr:colOff>589280</xdr:colOff>
      <xdr:row>3</xdr:row>
      <xdr:rowOff>27940</xdr:rowOff>
    </xdr:to>
    <xdr:pic>
      <xdr:nvPicPr>
        <xdr:cNvPr id="6" name="Picture 5" descr="FP Canada Standards Council Logo">
          <a:extLst>
            <a:ext uri="{FF2B5EF4-FFF2-40B4-BE49-F238E27FC236}">
              <a16:creationId xmlns:a16="http://schemas.microsoft.com/office/drawing/2014/main" id="{A2AA9111-271A-4D07-867B-37A41489CB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97225" y="95250"/>
          <a:ext cx="3059430" cy="1043940"/>
        </a:xfrm>
        <a:prstGeom prst="rect">
          <a:avLst/>
        </a:prstGeom>
        <a:noFill/>
        <a:ln>
          <a:noFill/>
        </a:ln>
      </xdr:spPr>
    </xdr:pic>
    <xdr:clientData/>
  </xdr:twoCellAnchor>
  <xdr:twoCellAnchor editAs="oneCell">
    <xdr:from>
      <xdr:col>1</xdr:col>
      <xdr:colOff>114300</xdr:colOff>
      <xdr:row>1</xdr:row>
      <xdr:rowOff>38100</xdr:rowOff>
    </xdr:from>
    <xdr:to>
      <xdr:col>1</xdr:col>
      <xdr:colOff>2095066</xdr:colOff>
      <xdr:row>2</xdr:row>
      <xdr:rowOff>561397</xdr:rowOff>
    </xdr:to>
    <xdr:pic>
      <xdr:nvPicPr>
        <xdr:cNvPr id="2" name="Image 4">
          <a:extLst>
            <a:ext uri="{FF2B5EF4-FFF2-40B4-BE49-F238E27FC236}">
              <a16:creationId xmlns:a16="http://schemas.microsoft.com/office/drawing/2014/main" id="{E64FE8E7-D09F-4350-BAAA-589439D6F19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8625" y="200025"/>
          <a:ext cx="1980766" cy="68522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5</xdr:row>
      <xdr:rowOff>0</xdr:rowOff>
    </xdr:from>
    <xdr:to>
      <xdr:col>21</xdr:col>
      <xdr:colOff>438150</xdr:colOff>
      <xdr:row>38</xdr:row>
      <xdr:rowOff>66675</xdr:rowOff>
    </xdr:to>
    <xdr:graphicFrame macro="">
      <xdr:nvGraphicFramePr>
        <xdr:cNvPr id="3" name="Graphique 1">
          <a:extLst>
            <a:ext uri="{FF2B5EF4-FFF2-40B4-BE49-F238E27FC236}">
              <a16:creationId xmlns:a16="http://schemas.microsoft.com/office/drawing/2014/main" id="{44C550B7-D3EB-4708-AAA3-F67788122F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3</xdr:row>
      <xdr:rowOff>0</xdr:rowOff>
    </xdr:from>
    <xdr:to>
      <xdr:col>17</xdr:col>
      <xdr:colOff>427584</xdr:colOff>
      <xdr:row>38</xdr:row>
      <xdr:rowOff>75905</xdr:rowOff>
    </xdr:to>
    <xdr:graphicFrame macro="">
      <xdr:nvGraphicFramePr>
        <xdr:cNvPr id="2" name="Graphique 1">
          <a:extLst>
            <a:ext uri="{FF2B5EF4-FFF2-40B4-BE49-F238E27FC236}">
              <a16:creationId xmlns:a16="http://schemas.microsoft.com/office/drawing/2014/main" id="{BCD5C90B-FCF4-49F5-87B2-A69A6C5D21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12</xdr:col>
      <xdr:colOff>117100</xdr:colOff>
      <xdr:row>6</xdr:row>
      <xdr:rowOff>33617</xdr:rowOff>
    </xdr:from>
    <xdr:to>
      <xdr:col>24</xdr:col>
      <xdr:colOff>537881</xdr:colOff>
      <xdr:row>37</xdr:row>
      <xdr:rowOff>134469</xdr:rowOff>
    </xdr:to>
    <xdr:graphicFrame macro="">
      <xdr:nvGraphicFramePr>
        <xdr:cNvPr id="2" name="Graphique 1">
          <a:extLst>
            <a:ext uri="{FF2B5EF4-FFF2-40B4-BE49-F238E27FC236}">
              <a16:creationId xmlns:a16="http://schemas.microsoft.com/office/drawing/2014/main" id="{5FAA02B7-B586-4FF6-A91D-DFD587FF5D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1343025</xdr:colOff>
      <xdr:row>21</xdr:row>
      <xdr:rowOff>34925</xdr:rowOff>
    </xdr:from>
    <xdr:to>
      <xdr:col>16</xdr:col>
      <xdr:colOff>254000</xdr:colOff>
      <xdr:row>23</xdr:row>
      <xdr:rowOff>361950</xdr:rowOff>
    </xdr:to>
    <xdr:pic>
      <xdr:nvPicPr>
        <xdr:cNvPr id="2" name="Picture 2">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134600" y="8283575"/>
          <a:ext cx="4514850" cy="1155700"/>
        </a:xfrm>
        <a:prstGeom prst="rect">
          <a:avLst/>
        </a:prstGeom>
        <a:noFill/>
        <a:ln w="28575">
          <a:solidFill>
            <a:schemeClr val="tx1"/>
          </a:solid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pscca-my.sharepoint.com/Users/mohammedkasifqureshi/AppData/Local/Microsoft/Windows/INetCache/Content.Outlook/YPWO34PA/CPI%20Dat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pscca-my.sharepoint.com/Users/mohammedkasifqureshi/AppData/Local/Microsoft/Windows/INetCache/Content.Outlook/YPWO34PA/Updated%20Normes2009%20vs%20realis&#233;2024%20to%20Feb%201.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PC 2022"/>
      <sheetName val="Sheet1"/>
    </sheetNames>
    <sheetDataSet>
      <sheetData sheetId="0">
        <row r="2">
          <cell r="C2" t="str">
            <v>1 year</v>
          </cell>
          <cell r="D2" t="str">
            <v>2 years</v>
          </cell>
        </row>
        <row r="27">
          <cell r="A27">
            <v>35431</v>
          </cell>
          <cell r="C27">
            <v>2.1590909090909216E-2</v>
          </cell>
          <cell r="D27">
            <v>1.8874985248838128E-2</v>
          </cell>
        </row>
        <row r="28">
          <cell r="A28">
            <v>35462</v>
          </cell>
          <cell r="C28">
            <v>2.2701475595913845E-2</v>
          </cell>
          <cell r="D28">
            <v>1.7660151478894326E-2</v>
          </cell>
        </row>
        <row r="29">
          <cell r="A29">
            <v>35490</v>
          </cell>
          <cell r="C29">
            <v>1.9209039548022666E-2</v>
          </cell>
          <cell r="D29">
            <v>1.7056374900020321E-2</v>
          </cell>
        </row>
        <row r="30">
          <cell r="A30">
            <v>35521</v>
          </cell>
          <cell r="C30">
            <v>1.6910935738444266E-2</v>
          </cell>
          <cell r="D30">
            <v>1.5311352668304856E-2</v>
          </cell>
        </row>
        <row r="31">
          <cell r="A31">
            <v>35551</v>
          </cell>
          <cell r="C31">
            <v>1.4606741573033766E-2</v>
          </cell>
          <cell r="D31">
            <v>1.471499557013134E-2</v>
          </cell>
        </row>
        <row r="32">
          <cell r="A32">
            <v>35582</v>
          </cell>
          <cell r="C32">
            <v>1.6853932584269593E-2</v>
          </cell>
          <cell r="D32">
            <v>1.5838089434171643E-2</v>
          </cell>
        </row>
        <row r="33">
          <cell r="A33">
            <v>35612</v>
          </cell>
          <cell r="C33">
            <v>1.6853932584269593E-2</v>
          </cell>
          <cell r="D33">
            <v>1.4681756572832549E-2</v>
          </cell>
        </row>
        <row r="34">
          <cell r="A34">
            <v>35643</v>
          </cell>
          <cell r="C34">
            <v>1.7977528089887507E-2</v>
          </cell>
          <cell r="D34">
            <v>1.63991709955571E-2</v>
          </cell>
        </row>
        <row r="35">
          <cell r="A35">
            <v>35674</v>
          </cell>
          <cell r="C35">
            <v>1.6835016835016869E-2</v>
          </cell>
          <cell r="D35">
            <v>1.5820191073329326E-2</v>
          </cell>
        </row>
        <row r="36">
          <cell r="A36">
            <v>35704</v>
          </cell>
          <cell r="C36">
            <v>1.4557670772676445E-2</v>
          </cell>
          <cell r="D36">
            <v>1.63991709955571E-2</v>
          </cell>
        </row>
        <row r="37">
          <cell r="A37">
            <v>35735</v>
          </cell>
          <cell r="C37">
            <v>8.9186176142697082E-3</v>
          </cell>
          <cell r="D37">
            <v>1.4105068969231915E-2</v>
          </cell>
        </row>
        <row r="38">
          <cell r="A38">
            <v>35765</v>
          </cell>
          <cell r="C38">
            <v>7.8037904124861335E-3</v>
          </cell>
          <cell r="D38">
            <v>1.4698357278771335E-2</v>
          </cell>
        </row>
        <row r="39">
          <cell r="A39">
            <v>35796</v>
          </cell>
          <cell r="C39">
            <v>1.1123470522803158E-2</v>
          </cell>
          <cell r="D39">
            <v>1.634371422985903E-2</v>
          </cell>
        </row>
        <row r="40">
          <cell r="A40">
            <v>35827</v>
          </cell>
          <cell r="C40">
            <v>9.9889012208658201E-3</v>
          </cell>
          <cell r="D40">
            <v>1.6325311902677608E-2</v>
          </cell>
        </row>
        <row r="41">
          <cell r="A41">
            <v>35855</v>
          </cell>
          <cell r="C41">
            <v>9.9778270509975897E-3</v>
          </cell>
          <cell r="D41">
            <v>1.4582934546726101E-2</v>
          </cell>
        </row>
        <row r="42">
          <cell r="A42">
            <v>35886</v>
          </cell>
          <cell r="C42">
            <v>8.8691796008868451E-3</v>
          </cell>
          <cell r="D42">
            <v>1.288207678170239E-2</v>
          </cell>
        </row>
        <row r="43">
          <cell r="A43">
            <v>35916</v>
          </cell>
          <cell r="C43">
            <v>1.1074197120708673E-2</v>
          </cell>
          <cell r="D43">
            <v>1.2838929262305454E-2</v>
          </cell>
        </row>
        <row r="44">
          <cell r="A44">
            <v>35947</v>
          </cell>
          <cell r="C44">
            <v>9.944751381215422E-3</v>
          </cell>
          <cell r="D44">
            <v>1.3393453765531138E-2</v>
          </cell>
        </row>
        <row r="45">
          <cell r="A45">
            <v>35977</v>
          </cell>
          <cell r="C45">
            <v>9.944751381215422E-3</v>
          </cell>
          <cell r="D45">
            <v>1.3393453765531138E-2</v>
          </cell>
        </row>
        <row r="46">
          <cell r="A46">
            <v>36008</v>
          </cell>
          <cell r="C46">
            <v>8.8300220750552327E-3</v>
          </cell>
          <cell r="D46">
            <v>1.3393453765531138E-2</v>
          </cell>
        </row>
        <row r="47">
          <cell r="A47">
            <v>36039</v>
          </cell>
          <cell r="C47">
            <v>6.6225165562914245E-3</v>
          </cell>
          <cell r="D47">
            <v>1.1715880852437577E-2</v>
          </cell>
        </row>
        <row r="48">
          <cell r="A48">
            <v>36069</v>
          </cell>
          <cell r="C48">
            <v>1.1037527593819041E-2</v>
          </cell>
          <cell r="D48">
            <v>1.2796069828151735E-2</v>
          </cell>
        </row>
        <row r="49">
          <cell r="A49">
            <v>36100</v>
          </cell>
          <cell r="C49">
            <v>1.2154696132596676E-2</v>
          </cell>
          <cell r="D49">
            <v>1.0535361496019302E-2</v>
          </cell>
        </row>
        <row r="50">
          <cell r="A50">
            <v>36130</v>
          </cell>
          <cell r="C50">
            <v>9.9557522123892017E-3</v>
          </cell>
          <cell r="D50">
            <v>8.8791975397943812E-3</v>
          </cell>
        </row>
        <row r="51">
          <cell r="A51">
            <v>36161</v>
          </cell>
          <cell r="C51">
            <v>6.6006600660064585E-3</v>
          </cell>
          <cell r="D51">
            <v>8.8595307754617547E-3</v>
          </cell>
        </row>
        <row r="52">
          <cell r="A52">
            <v>36192</v>
          </cell>
          <cell r="C52">
            <v>6.59340659340657E-3</v>
          </cell>
          <cell r="D52">
            <v>8.2897245838831068E-3</v>
          </cell>
        </row>
        <row r="53">
          <cell r="A53">
            <v>36220</v>
          </cell>
          <cell r="C53">
            <v>9.8792535675082949E-3</v>
          </cell>
          <cell r="D53">
            <v>9.9285391066021855E-3</v>
          </cell>
        </row>
        <row r="54">
          <cell r="A54">
            <v>36251</v>
          </cell>
          <cell r="C54">
            <v>1.6483516483516425E-2</v>
          </cell>
          <cell r="D54">
            <v>1.2669191470022767E-2</v>
          </cell>
        </row>
        <row r="55">
          <cell r="A55">
            <v>36281</v>
          </cell>
          <cell r="C55">
            <v>1.533406352683464E-2</v>
          </cell>
          <cell r="D55">
            <v>1.3201891574281088E-2</v>
          </cell>
        </row>
        <row r="56">
          <cell r="A56">
            <v>36312</v>
          </cell>
          <cell r="C56">
            <v>1.6411378555798661E-2</v>
          </cell>
          <cell r="D56">
            <v>1.3172905784878619E-2</v>
          </cell>
        </row>
        <row r="57">
          <cell r="A57">
            <v>36342</v>
          </cell>
          <cell r="C57">
            <v>1.8599562363238453E-2</v>
          </cell>
          <cell r="D57">
            <v>1.4262925364008083E-2</v>
          </cell>
        </row>
        <row r="58">
          <cell r="A58">
            <v>36373</v>
          </cell>
          <cell r="C58">
            <v>2.0787746170678245E-2</v>
          </cell>
          <cell r="D58">
            <v>1.4791271396887407E-2</v>
          </cell>
        </row>
        <row r="59">
          <cell r="A59">
            <v>36404</v>
          </cell>
          <cell r="C59">
            <v>2.631578947368407E-2</v>
          </cell>
          <cell r="D59">
            <v>1.6421459229121638E-2</v>
          </cell>
        </row>
        <row r="60">
          <cell r="A60">
            <v>36434</v>
          </cell>
          <cell r="C60">
            <v>2.2925764192139875E-2</v>
          </cell>
          <cell r="D60">
            <v>1.6964274466334972E-2</v>
          </cell>
        </row>
        <row r="61">
          <cell r="A61">
            <v>36465</v>
          </cell>
          <cell r="C61">
            <v>2.1834061135371119E-2</v>
          </cell>
          <cell r="D61">
            <v>1.6982863005276405E-2</v>
          </cell>
        </row>
        <row r="62">
          <cell r="A62">
            <v>36495</v>
          </cell>
          <cell r="C62">
            <v>2.6286966046002336E-2</v>
          </cell>
          <cell r="D62">
            <v>1.8088613421622046E-2</v>
          </cell>
        </row>
        <row r="63">
          <cell r="A63">
            <v>36526</v>
          </cell>
          <cell r="C63">
            <v>2.1857923497267784E-2</v>
          </cell>
          <cell r="D63">
            <v>1.4200601600111717E-2</v>
          </cell>
        </row>
        <row r="64">
          <cell r="A64">
            <v>36557</v>
          </cell>
          <cell r="C64">
            <v>2.729257641921401E-2</v>
          </cell>
          <cell r="D64">
            <v>1.689032548546443E-2</v>
          </cell>
        </row>
        <row r="65">
          <cell r="A65">
            <v>36586</v>
          </cell>
          <cell r="C65">
            <v>3.0434782608695699E-2</v>
          </cell>
          <cell r="D65">
            <v>2.0105244134578149E-2</v>
          </cell>
        </row>
        <row r="66">
          <cell r="A66">
            <v>36617</v>
          </cell>
          <cell r="C66">
            <v>2.1621621621621623E-2</v>
          </cell>
          <cell r="D66">
            <v>1.904933073013626E-2</v>
          </cell>
        </row>
        <row r="67">
          <cell r="A67">
            <v>36647</v>
          </cell>
          <cell r="C67">
            <v>2.373247033441217E-2</v>
          </cell>
          <cell r="D67">
            <v>1.9524619157871737E-2</v>
          </cell>
        </row>
        <row r="68">
          <cell r="A68">
            <v>36678</v>
          </cell>
          <cell r="C68">
            <v>2.7987082884822323E-2</v>
          </cell>
          <cell r="D68">
            <v>2.2182844726185147E-2</v>
          </cell>
        </row>
        <row r="69">
          <cell r="A69">
            <v>36708</v>
          </cell>
          <cell r="C69">
            <v>2.9001074113855996E-2</v>
          </cell>
          <cell r="D69">
            <v>2.3787108613737118E-2</v>
          </cell>
        </row>
        <row r="70">
          <cell r="A70">
            <v>36739</v>
          </cell>
          <cell r="C70">
            <v>2.5723472668810254E-2</v>
          </cell>
          <cell r="D70">
            <v>2.3252633448825444E-2</v>
          </cell>
        </row>
        <row r="71">
          <cell r="A71">
            <v>36770</v>
          </cell>
          <cell r="C71">
            <v>2.6709401709401615E-2</v>
          </cell>
          <cell r="D71">
            <v>2.6512576725408854E-2</v>
          </cell>
        </row>
        <row r="72">
          <cell r="A72">
            <v>36800</v>
          </cell>
          <cell r="C72">
            <v>2.7748132337246378E-2</v>
          </cell>
          <cell r="D72">
            <v>2.5334113188536289E-2</v>
          </cell>
        </row>
        <row r="73">
          <cell r="A73">
            <v>36831</v>
          </cell>
          <cell r="C73">
            <v>3.2051282051282159E-2</v>
          </cell>
          <cell r="D73">
            <v>2.6929964914077287E-2</v>
          </cell>
        </row>
        <row r="74">
          <cell r="A74">
            <v>36861</v>
          </cell>
          <cell r="C74">
            <v>3.2017075773745907E-2</v>
          </cell>
          <cell r="D74">
            <v>2.914803289104384E-2</v>
          </cell>
        </row>
        <row r="75">
          <cell r="A75">
            <v>36892</v>
          </cell>
          <cell r="C75">
            <v>2.9946524064171198E-2</v>
          </cell>
          <cell r="D75">
            <v>2.5894252052053757E-2</v>
          </cell>
        </row>
        <row r="76">
          <cell r="A76">
            <v>36923</v>
          </cell>
          <cell r="C76">
            <v>2.8692879914984148E-2</v>
          </cell>
          <cell r="D76">
            <v>2.7992489735195081E-2</v>
          </cell>
        </row>
        <row r="77">
          <cell r="A77">
            <v>36951</v>
          </cell>
          <cell r="C77">
            <v>2.4261603375527407E-2</v>
          </cell>
          <cell r="D77">
            <v>2.7343556269613156E-2</v>
          </cell>
        </row>
        <row r="78">
          <cell r="A78">
            <v>36982</v>
          </cell>
          <cell r="C78">
            <v>3.4920634920634797E-2</v>
          </cell>
          <cell r="D78">
            <v>2.8249627910118535E-2</v>
          </cell>
        </row>
        <row r="79">
          <cell r="A79">
            <v>37012</v>
          </cell>
          <cell r="C79">
            <v>3.8988408851422518E-2</v>
          </cell>
          <cell r="D79">
            <v>3.1332230875330991E-2</v>
          </cell>
        </row>
        <row r="80">
          <cell r="A80">
            <v>37043</v>
          </cell>
          <cell r="C80">
            <v>3.3507853403141441E-2</v>
          </cell>
          <cell r="D80">
            <v>3.074377192319222E-2</v>
          </cell>
        </row>
        <row r="81">
          <cell r="A81">
            <v>37073</v>
          </cell>
          <cell r="C81">
            <v>2.7139874739039671E-2</v>
          </cell>
          <cell r="D81">
            <v>2.8070053241336046E-2</v>
          </cell>
        </row>
        <row r="82">
          <cell r="A82">
            <v>37104</v>
          </cell>
          <cell r="C82">
            <v>2.8213166144200663E-2</v>
          </cell>
          <cell r="D82">
            <v>2.6967564931445143E-2</v>
          </cell>
        </row>
        <row r="83">
          <cell r="A83">
            <v>37135</v>
          </cell>
          <cell r="C83">
            <v>2.6014568158168494E-2</v>
          </cell>
          <cell r="D83">
            <v>2.6361926134637725E-2</v>
          </cell>
        </row>
        <row r="84">
          <cell r="A84">
            <v>37165</v>
          </cell>
          <cell r="C84">
            <v>1.8691588785046731E-2</v>
          </cell>
          <cell r="D84">
            <v>2.3209840551533301E-2</v>
          </cell>
        </row>
        <row r="85">
          <cell r="A85">
            <v>37196</v>
          </cell>
          <cell r="C85">
            <v>6.2111801242237252E-3</v>
          </cell>
          <cell r="D85">
            <v>1.904933073013626E-2</v>
          </cell>
        </row>
        <row r="86">
          <cell r="A86">
            <v>37226</v>
          </cell>
          <cell r="C86">
            <v>7.2388831437435464E-3</v>
          </cell>
          <cell r="D86">
            <v>1.9552709175754357E-2</v>
          </cell>
        </row>
        <row r="87">
          <cell r="A87">
            <v>37257</v>
          </cell>
          <cell r="C87">
            <v>1.349948078920038E-2</v>
          </cell>
          <cell r="D87">
            <v>2.1689907643057227E-2</v>
          </cell>
        </row>
        <row r="88">
          <cell r="A88">
            <v>37288</v>
          </cell>
          <cell r="C88">
            <v>1.4462809917355379E-2</v>
          </cell>
          <cell r="D88">
            <v>2.1553067393236924E-2</v>
          </cell>
        </row>
        <row r="89">
          <cell r="A89">
            <v>37316</v>
          </cell>
          <cell r="C89">
            <v>1.8537590113285374E-2</v>
          </cell>
          <cell r="D89">
            <v>2.1395587002254191E-2</v>
          </cell>
        </row>
        <row r="90">
          <cell r="A90">
            <v>37347</v>
          </cell>
          <cell r="C90">
            <v>1.7382413087934534E-2</v>
          </cell>
          <cell r="D90">
            <v>2.6114054532951458E-2</v>
          </cell>
        </row>
        <row r="91">
          <cell r="A91">
            <v>37377</v>
          </cell>
          <cell r="C91">
            <v>1.1156186612576224E-2</v>
          </cell>
          <cell r="D91">
            <v>2.4977832652429921E-2</v>
          </cell>
        </row>
        <row r="92">
          <cell r="A92">
            <v>37408</v>
          </cell>
          <cell r="C92">
            <v>1.2158054711246313E-2</v>
          </cell>
          <cell r="D92">
            <v>2.2777247708082093E-2</v>
          </cell>
        </row>
        <row r="93">
          <cell r="A93">
            <v>37438</v>
          </cell>
          <cell r="C93">
            <v>2.1341463414634054E-2</v>
          </cell>
          <cell r="D93">
            <v>2.4236565836962765E-2</v>
          </cell>
        </row>
        <row r="94">
          <cell r="A94">
            <v>37469</v>
          </cell>
          <cell r="C94">
            <v>2.5406504065040636E-2</v>
          </cell>
          <cell r="D94">
            <v>2.68088761447145E-2</v>
          </cell>
        </row>
        <row r="95">
          <cell r="A95">
            <v>37500</v>
          </cell>
          <cell r="C95">
            <v>2.3326572008113722E-2</v>
          </cell>
          <cell r="D95">
            <v>2.4669688662489753E-2</v>
          </cell>
        </row>
        <row r="96">
          <cell r="A96">
            <v>37530</v>
          </cell>
          <cell r="C96">
            <v>3.1600407747196746E-2</v>
          </cell>
          <cell r="D96">
            <v>2.5125679299515813E-2</v>
          </cell>
        </row>
        <row r="97">
          <cell r="A97">
            <v>37561</v>
          </cell>
          <cell r="C97">
            <v>4.4238683127572065E-2</v>
          </cell>
          <cell r="D97">
            <v>2.5048602594608393E-2</v>
          </cell>
        </row>
        <row r="98">
          <cell r="A98">
            <v>37591</v>
          </cell>
          <cell r="C98">
            <v>3.7987679671457775E-2</v>
          </cell>
          <cell r="D98">
            <v>2.2497702290447563E-2</v>
          </cell>
        </row>
        <row r="99">
          <cell r="A99">
            <v>37622</v>
          </cell>
          <cell r="C99">
            <v>4.508196721311486E-2</v>
          </cell>
          <cell r="D99">
            <v>2.916958328190411E-2</v>
          </cell>
        </row>
        <row r="100">
          <cell r="A100">
            <v>37653</v>
          </cell>
          <cell r="C100">
            <v>4.6843177189409335E-2</v>
          </cell>
          <cell r="D100">
            <v>3.0525822614057674E-2</v>
          </cell>
        </row>
        <row r="101">
          <cell r="A101">
            <v>37681</v>
          </cell>
          <cell r="C101">
            <v>4.2467138523761161E-2</v>
          </cell>
          <cell r="D101">
            <v>3.0432902737623335E-2</v>
          </cell>
        </row>
        <row r="102">
          <cell r="A102">
            <v>37712</v>
          </cell>
          <cell r="C102">
            <v>2.9145728643216184E-2</v>
          </cell>
          <cell r="D102">
            <v>2.3247167025727045E-2</v>
          </cell>
        </row>
        <row r="103">
          <cell r="A103">
            <v>37742</v>
          </cell>
          <cell r="C103">
            <v>2.8084252758274753E-2</v>
          </cell>
          <cell r="D103">
            <v>1.9585088423470953E-2</v>
          </cell>
        </row>
        <row r="104">
          <cell r="A104">
            <v>37773</v>
          </cell>
          <cell r="C104">
            <v>2.6026026026025884E-2</v>
          </cell>
          <cell r="D104">
            <v>1.9068450392618619E-2</v>
          </cell>
        </row>
        <row r="105">
          <cell r="A105">
            <v>37803</v>
          </cell>
          <cell r="C105">
            <v>2.0895522388059584E-2</v>
          </cell>
          <cell r="D105">
            <v>2.1118468557526526E-2</v>
          </cell>
        </row>
        <row r="106">
          <cell r="A106">
            <v>37834</v>
          </cell>
          <cell r="C106">
            <v>1.9821605550049526E-2</v>
          </cell>
          <cell r="D106">
            <v>2.2610242133860536E-2</v>
          </cell>
        </row>
        <row r="107">
          <cell r="A107">
            <v>37865</v>
          </cell>
          <cell r="C107">
            <v>2.1803766105054301E-2</v>
          </cell>
          <cell r="D107">
            <v>2.2564885585880878E-2</v>
          </cell>
        </row>
        <row r="108">
          <cell r="A108">
            <v>37895</v>
          </cell>
          <cell r="C108">
            <v>1.5810276679841806E-2</v>
          </cell>
          <cell r="D108">
            <v>2.3674897424332597E-2</v>
          </cell>
        </row>
        <row r="109">
          <cell r="A109">
            <v>37926</v>
          </cell>
          <cell r="C109">
            <v>1.5763546798029493E-2</v>
          </cell>
          <cell r="D109">
            <v>2.9902708258098709E-2</v>
          </cell>
        </row>
        <row r="110">
          <cell r="A110">
            <v>37956</v>
          </cell>
          <cell r="C110">
            <v>2.0771513353115889E-2</v>
          </cell>
          <cell r="D110">
            <v>2.9343603768986037E-2</v>
          </cell>
        </row>
        <row r="111">
          <cell r="A111">
            <v>37987</v>
          </cell>
          <cell r="C111">
            <v>1.2745098039215641E-2</v>
          </cell>
          <cell r="D111">
            <v>2.8786488706117552E-2</v>
          </cell>
        </row>
        <row r="112">
          <cell r="A112">
            <v>38018</v>
          </cell>
          <cell r="C112">
            <v>6.809338521400754E-3</v>
          </cell>
          <cell r="D112">
            <v>2.6631134712809423E-2</v>
          </cell>
        </row>
        <row r="113">
          <cell r="A113">
            <v>38047</v>
          </cell>
          <cell r="C113">
            <v>7.7594568380214834E-3</v>
          </cell>
          <cell r="D113">
            <v>2.4966398127368894E-2</v>
          </cell>
        </row>
        <row r="114">
          <cell r="A114">
            <v>38078</v>
          </cell>
          <cell r="C114">
            <v>1.6601562499999778E-2</v>
          </cell>
          <cell r="D114">
            <v>2.2854415730261479E-2</v>
          </cell>
        </row>
        <row r="115">
          <cell r="A115">
            <v>38108</v>
          </cell>
          <cell r="C115">
            <v>2.4390243902439046E-2</v>
          </cell>
          <cell r="D115">
            <v>2.6235586225358931E-2</v>
          </cell>
        </row>
        <row r="116">
          <cell r="A116">
            <v>38139</v>
          </cell>
          <cell r="C116">
            <v>2.5365853658536608E-2</v>
          </cell>
          <cell r="D116">
            <v>2.5695886728640538E-2</v>
          </cell>
        </row>
        <row r="117">
          <cell r="A117">
            <v>38169</v>
          </cell>
          <cell r="C117">
            <v>2.3391812865497075E-2</v>
          </cell>
          <cell r="D117">
            <v>2.2142905567995808E-2</v>
          </cell>
        </row>
        <row r="118">
          <cell r="A118">
            <v>38200</v>
          </cell>
          <cell r="C118">
            <v>1.8464528668610258E-2</v>
          </cell>
          <cell r="D118">
            <v>1.9142841226192697E-2</v>
          </cell>
        </row>
        <row r="119">
          <cell r="A119">
            <v>38231</v>
          </cell>
          <cell r="C119">
            <v>1.8428709990300662E-2</v>
          </cell>
          <cell r="D119">
            <v>2.0114842249440823E-2</v>
          </cell>
        </row>
        <row r="120">
          <cell r="A120">
            <v>38261</v>
          </cell>
          <cell r="C120">
            <v>2.3346303501945664E-2</v>
          </cell>
          <cell r="D120">
            <v>1.9571327421286755E-2</v>
          </cell>
        </row>
        <row r="121">
          <cell r="A121">
            <v>38292</v>
          </cell>
          <cell r="C121">
            <v>2.4248302618816719E-2</v>
          </cell>
          <cell r="D121">
            <v>1.9997102285075563E-2</v>
          </cell>
        </row>
        <row r="122">
          <cell r="A122">
            <v>38322</v>
          </cell>
          <cell r="C122">
            <v>2.1317829457364379E-2</v>
          </cell>
          <cell r="D122">
            <v>2.1044634866523859E-2</v>
          </cell>
        </row>
        <row r="123">
          <cell r="A123">
            <v>38353</v>
          </cell>
          <cell r="C123">
            <v>1.9361084220716362E-2</v>
          </cell>
          <cell r="D123">
            <v>1.6047706151866903E-2</v>
          </cell>
        </row>
        <row r="124">
          <cell r="A124">
            <v>38384</v>
          </cell>
          <cell r="C124">
            <v>2.1256038647343045E-2</v>
          </cell>
          <cell r="D124">
            <v>1.4006960889084707E-2</v>
          </cell>
        </row>
        <row r="125">
          <cell r="A125">
            <v>38412</v>
          </cell>
          <cell r="C125">
            <v>2.3099133782483072E-2</v>
          </cell>
          <cell r="D125">
            <v>1.5400328615313041E-2</v>
          </cell>
        </row>
        <row r="126">
          <cell r="A126">
            <v>38443</v>
          </cell>
          <cell r="C126">
            <v>2.4015369836695388E-2</v>
          </cell>
          <cell r="D126">
            <v>2.0301732332156597E-2</v>
          </cell>
        </row>
        <row r="127">
          <cell r="A127">
            <v>38473</v>
          </cell>
          <cell r="C127">
            <v>1.6190476190476311E-2</v>
          </cell>
          <cell r="D127">
            <v>2.0282122628882293E-2</v>
          </cell>
        </row>
        <row r="128">
          <cell r="A128">
            <v>38504</v>
          </cell>
          <cell r="C128">
            <v>1.7126546146527311E-2</v>
          </cell>
          <cell r="D128">
            <v>2.1237890634837608E-2</v>
          </cell>
        </row>
        <row r="129">
          <cell r="A129">
            <v>38534</v>
          </cell>
          <cell r="C129">
            <v>2.0000000000000018E-2</v>
          </cell>
          <cell r="D129">
            <v>2.1694498919714755E-2</v>
          </cell>
        </row>
        <row r="130">
          <cell r="A130">
            <v>38565</v>
          </cell>
          <cell r="C130">
            <v>2.57633587786259E-2</v>
          </cell>
          <cell r="D130">
            <v>2.2107428661001238E-2</v>
          </cell>
        </row>
        <row r="131">
          <cell r="A131">
            <v>38596</v>
          </cell>
          <cell r="C131">
            <v>3.2380952380952399E-2</v>
          </cell>
          <cell r="D131">
            <v>2.5381100641069798E-2</v>
          </cell>
        </row>
        <row r="132">
          <cell r="A132">
            <v>38626</v>
          </cell>
          <cell r="C132">
            <v>2.5665399239543696E-2</v>
          </cell>
          <cell r="D132">
            <v>2.4505195175521965E-2</v>
          </cell>
        </row>
        <row r="133">
          <cell r="A133">
            <v>38657</v>
          </cell>
          <cell r="C133">
            <v>1.9886363636363757E-2</v>
          </cell>
          <cell r="D133">
            <v>2.2065006160871814E-2</v>
          </cell>
        </row>
        <row r="134">
          <cell r="A134">
            <v>38687</v>
          </cell>
          <cell r="C134">
            <v>2.0872865275142205E-2</v>
          </cell>
          <cell r="D134">
            <v>2.1095323128418109E-2</v>
          </cell>
        </row>
        <row r="135">
          <cell r="A135">
            <v>38718</v>
          </cell>
          <cell r="C135">
            <v>2.7540360873694159E-2</v>
          </cell>
          <cell r="D135">
            <v>2.3442551558588987E-2</v>
          </cell>
        </row>
        <row r="136">
          <cell r="A136">
            <v>38749</v>
          </cell>
          <cell r="C136">
            <v>2.1759697256386046E-2</v>
          </cell>
          <cell r="D136">
            <v>2.1507836910498401E-2</v>
          </cell>
        </row>
        <row r="137">
          <cell r="A137">
            <v>38777</v>
          </cell>
          <cell r="C137">
            <v>2.1636876763875712E-2</v>
          </cell>
          <cell r="D137">
            <v>2.2367743846294585E-2</v>
          </cell>
        </row>
        <row r="138">
          <cell r="A138">
            <v>38808</v>
          </cell>
          <cell r="C138">
            <v>2.4390243902439046E-2</v>
          </cell>
          <cell r="D138">
            <v>2.4202789718354101E-2</v>
          </cell>
        </row>
        <row r="139">
          <cell r="A139">
            <v>38838</v>
          </cell>
          <cell r="C139">
            <v>2.8116213683224034E-2</v>
          </cell>
          <cell r="D139">
            <v>2.2135952191245867E-2</v>
          </cell>
        </row>
        <row r="140">
          <cell r="A140">
            <v>38869</v>
          </cell>
          <cell r="C140">
            <v>2.4321796071094415E-2</v>
          </cell>
          <cell r="D140">
            <v>2.0717831028928213E-2</v>
          </cell>
        </row>
        <row r="141">
          <cell r="A141">
            <v>38899</v>
          </cell>
          <cell r="C141">
            <v>2.3342670401493848E-2</v>
          </cell>
          <cell r="D141">
            <v>2.1669968145058061E-2</v>
          </cell>
        </row>
        <row r="142">
          <cell r="A142">
            <v>38930</v>
          </cell>
          <cell r="C142">
            <v>2.1395348837209172E-2</v>
          </cell>
          <cell r="D142">
            <v>2.3577023806280017E-2</v>
          </cell>
        </row>
        <row r="143">
          <cell r="A143">
            <v>38961</v>
          </cell>
          <cell r="C143">
            <v>7.3800738007379074E-3</v>
          </cell>
          <cell r="D143">
            <v>1.9803902718557032E-2</v>
          </cell>
        </row>
        <row r="144">
          <cell r="A144">
            <v>38991</v>
          </cell>
          <cell r="C144">
            <v>1.0194624652456019E-2</v>
          </cell>
          <cell r="D144">
            <v>1.7900620396609446E-2</v>
          </cell>
        </row>
        <row r="145">
          <cell r="A145">
            <v>39022</v>
          </cell>
          <cell r="C145">
            <v>1.3927576601671321E-2</v>
          </cell>
          <cell r="D145">
            <v>1.6902605508958946E-2</v>
          </cell>
        </row>
        <row r="146">
          <cell r="A146">
            <v>39052</v>
          </cell>
          <cell r="C146">
            <v>1.6728624535315983E-2</v>
          </cell>
          <cell r="D146">
            <v>1.8798637679017682E-2</v>
          </cell>
        </row>
        <row r="147">
          <cell r="A147">
            <v>39083</v>
          </cell>
          <cell r="C147">
            <v>1.109057301293892E-2</v>
          </cell>
          <cell r="D147">
            <v>1.9282282917595595E-2</v>
          </cell>
        </row>
        <row r="148">
          <cell r="A148">
            <v>39114</v>
          </cell>
          <cell r="C148">
            <v>2.0370370370370372E-2</v>
          </cell>
          <cell r="D148">
            <v>2.1064797512388989E-2</v>
          </cell>
        </row>
        <row r="149">
          <cell r="A149">
            <v>39142</v>
          </cell>
          <cell r="C149">
            <v>2.3020257826887658E-2</v>
          </cell>
          <cell r="D149">
            <v>2.2328333302191306E-2</v>
          </cell>
        </row>
        <row r="150">
          <cell r="A150">
            <v>39173</v>
          </cell>
          <cell r="C150">
            <v>2.19780219780219E-2</v>
          </cell>
          <cell r="D150">
            <v>2.3183422069082527E-2</v>
          </cell>
        </row>
        <row r="151">
          <cell r="A151">
            <v>39203</v>
          </cell>
          <cell r="C151">
            <v>2.1877848678213185E-2</v>
          </cell>
          <cell r="D151">
            <v>2.4992285156236305E-2</v>
          </cell>
        </row>
        <row r="152">
          <cell r="A152">
            <v>39234</v>
          </cell>
          <cell r="C152">
            <v>2.1917808219178214E-2</v>
          </cell>
          <cell r="D152">
            <v>2.3119096074403656E-2</v>
          </cell>
        </row>
        <row r="153">
          <cell r="A153">
            <v>39264</v>
          </cell>
          <cell r="C153">
            <v>2.1897810218978186E-2</v>
          </cell>
          <cell r="D153">
            <v>2.2619985129827214E-2</v>
          </cell>
        </row>
        <row r="154">
          <cell r="A154">
            <v>39295</v>
          </cell>
          <cell r="C154">
            <v>1.7304189435336959E-2</v>
          </cell>
          <cell r="D154">
            <v>1.9347716651124225E-2</v>
          </cell>
        </row>
        <row r="155">
          <cell r="A155">
            <v>39326</v>
          </cell>
          <cell r="C155">
            <v>2.4725274725274859E-2</v>
          </cell>
          <cell r="D155">
            <v>1.6015660744571836E-2</v>
          </cell>
        </row>
        <row r="156">
          <cell r="A156">
            <v>39356</v>
          </cell>
          <cell r="C156">
            <v>2.3853211009174258E-2</v>
          </cell>
          <cell r="D156">
            <v>1.7000988295795327E-2</v>
          </cell>
        </row>
        <row r="157">
          <cell r="A157">
            <v>39387</v>
          </cell>
          <cell r="C157">
            <v>2.4725274725274859E-2</v>
          </cell>
          <cell r="D157">
            <v>1.9312128096531378E-2</v>
          </cell>
        </row>
        <row r="158">
          <cell r="A158">
            <v>39417</v>
          </cell>
          <cell r="C158">
            <v>2.3765996343692919E-2</v>
          </cell>
          <cell r="D158">
            <v>2.0241242701229956E-2</v>
          </cell>
        </row>
        <row r="159">
          <cell r="A159">
            <v>39448</v>
          </cell>
          <cell r="C159">
            <v>2.1937842778793293E-2</v>
          </cell>
          <cell r="D159">
            <v>1.6499738828700927E-2</v>
          </cell>
        </row>
        <row r="160">
          <cell r="A160">
            <v>39479</v>
          </cell>
          <cell r="C160">
            <v>1.8148820326678861E-2</v>
          </cell>
          <cell r="D160">
            <v>1.9258990094710438E-2</v>
          </cell>
        </row>
        <row r="161">
          <cell r="A161">
            <v>39508</v>
          </cell>
          <cell r="C161">
            <v>1.3501350135013412E-2</v>
          </cell>
          <cell r="D161">
            <v>1.824968083619849E-2</v>
          </cell>
        </row>
        <row r="162">
          <cell r="A162">
            <v>39539</v>
          </cell>
          <cell r="C162">
            <v>1.70250896057349E-2</v>
          </cell>
          <cell r="D162">
            <v>1.9498548001560145E-2</v>
          </cell>
        </row>
        <row r="163">
          <cell r="A163">
            <v>39569</v>
          </cell>
          <cell r="C163">
            <v>2.2301516503122176E-2</v>
          </cell>
          <cell r="D163">
            <v>2.20896606387746E-2</v>
          </cell>
        </row>
        <row r="164">
          <cell r="A164">
            <v>39600</v>
          </cell>
          <cell r="C164">
            <v>3.1277926720286064E-2</v>
          </cell>
          <cell r="D164">
            <v>2.6587199676098017E-2</v>
          </cell>
        </row>
        <row r="165">
          <cell r="A165">
            <v>39630</v>
          </cell>
          <cell r="C165">
            <v>3.3928571428571308E-2</v>
          </cell>
          <cell r="D165">
            <v>2.7895589574006063E-2</v>
          </cell>
        </row>
        <row r="166">
          <cell r="A166">
            <v>39661</v>
          </cell>
          <cell r="C166">
            <v>3.4914950760966734E-2</v>
          </cell>
          <cell r="D166">
            <v>2.6071788481876634E-2</v>
          </cell>
        </row>
        <row r="167">
          <cell r="A167">
            <v>39692</v>
          </cell>
          <cell r="C167">
            <v>3.3958891867738927E-2</v>
          </cell>
          <cell r="D167">
            <v>2.9331729581775656E-2</v>
          </cell>
        </row>
        <row r="168">
          <cell r="A168">
            <v>39722</v>
          </cell>
          <cell r="C168">
            <v>2.5985663082437327E-2</v>
          </cell>
          <cell r="D168">
            <v>2.4918882446962387E-2</v>
          </cell>
        </row>
        <row r="169">
          <cell r="A169">
            <v>39753</v>
          </cell>
          <cell r="C169">
            <v>1.9660411081322549E-2</v>
          </cell>
          <cell r="D169">
            <v>2.2189705911674018E-2</v>
          </cell>
        </row>
        <row r="170">
          <cell r="A170">
            <v>39783</v>
          </cell>
          <cell r="C170">
            <v>1.1607142857142927E-2</v>
          </cell>
          <cell r="D170">
            <v>1.7668410886148678E-2</v>
          </cell>
        </row>
        <row r="171">
          <cell r="A171">
            <v>39814</v>
          </cell>
          <cell r="C171">
            <v>1.0733452593917781E-2</v>
          </cell>
          <cell r="D171">
            <v>1.6320207497710904E-2</v>
          </cell>
        </row>
        <row r="172">
          <cell r="A172">
            <v>39845</v>
          </cell>
          <cell r="C172">
            <v>1.426024955436711E-2</v>
          </cell>
          <cell r="D172">
            <v>1.6202674956143692E-2</v>
          </cell>
        </row>
        <row r="173">
          <cell r="A173">
            <v>39873</v>
          </cell>
          <cell r="C173">
            <v>1.243339253996445E-2</v>
          </cell>
          <cell r="D173">
            <v>1.2967230595850143E-2</v>
          </cell>
        </row>
        <row r="174">
          <cell r="A174">
            <v>39904</v>
          </cell>
          <cell r="C174">
            <v>3.5242290748900285E-3</v>
          </cell>
          <cell r="D174">
            <v>1.0252106652797632E-2</v>
          </cell>
        </row>
        <row r="175">
          <cell r="A175">
            <v>39934</v>
          </cell>
          <cell r="C175">
            <v>8.7260034904024231E-4</v>
          </cell>
          <cell r="D175">
            <v>1.1530314505327821E-2</v>
          </cell>
        </row>
        <row r="176">
          <cell r="A176">
            <v>39965</v>
          </cell>
          <cell r="C176">
            <v>-2.5996533795494825E-3</v>
          </cell>
          <cell r="D176">
            <v>1.419769353555167E-2</v>
          </cell>
        </row>
        <row r="177">
          <cell r="A177">
            <v>39995</v>
          </cell>
          <cell r="C177">
            <v>-9.4991364421416202E-3</v>
          </cell>
          <cell r="D177">
            <v>1.1981789785341368E-2</v>
          </cell>
        </row>
        <row r="178">
          <cell r="A178">
            <v>40026</v>
          </cell>
          <cell r="C178">
            <v>-7.7854671280276344E-3</v>
          </cell>
          <cell r="D178">
            <v>1.3339851398094904E-2</v>
          </cell>
        </row>
        <row r="179">
          <cell r="A179">
            <v>40057</v>
          </cell>
          <cell r="C179">
            <v>-8.6430423509075149E-3</v>
          </cell>
          <cell r="D179">
            <v>1.2433870124971991E-2</v>
          </cell>
        </row>
        <row r="180">
          <cell r="A180">
            <v>40087</v>
          </cell>
          <cell r="C180">
            <v>8.7336244541469377E-4</v>
          </cell>
          <cell r="D180">
            <v>1.3351725922498892E-2</v>
          </cell>
        </row>
        <row r="181">
          <cell r="A181">
            <v>40118</v>
          </cell>
          <cell r="C181">
            <v>9.6406660823840085E-3</v>
          </cell>
          <cell r="D181">
            <v>1.4638170296181974E-2</v>
          </cell>
        </row>
        <row r="182">
          <cell r="A182">
            <v>40148</v>
          </cell>
          <cell r="C182">
            <v>1.3239187996469504E-2</v>
          </cell>
          <cell r="D182">
            <v>1.2422836565829209E-2</v>
          </cell>
        </row>
        <row r="183">
          <cell r="A183">
            <v>40179</v>
          </cell>
          <cell r="C183">
            <v>1.8584070796460184E-2</v>
          </cell>
          <cell r="D183">
            <v>1.4651168940968518E-2</v>
          </cell>
        </row>
        <row r="184">
          <cell r="A184">
            <v>40210</v>
          </cell>
          <cell r="C184">
            <v>1.5817223198594021E-2</v>
          </cell>
          <cell r="D184">
            <v>1.5038437845104502E-2</v>
          </cell>
        </row>
        <row r="185">
          <cell r="A185">
            <v>40238</v>
          </cell>
          <cell r="C185">
            <v>1.4035087719298289E-2</v>
          </cell>
          <cell r="D185">
            <v>1.3233923639654588E-2</v>
          </cell>
        </row>
        <row r="186">
          <cell r="A186">
            <v>40269</v>
          </cell>
          <cell r="C186">
            <v>1.843722563652328E-2</v>
          </cell>
          <cell r="D186">
            <v>1.0953229243599427E-2</v>
          </cell>
        </row>
        <row r="187">
          <cell r="A187">
            <v>40299</v>
          </cell>
          <cell r="C187">
            <v>1.3949433304272008E-2</v>
          </cell>
          <cell r="D187">
            <v>7.3897984065960376E-3</v>
          </cell>
        </row>
        <row r="188">
          <cell r="A188">
            <v>40330</v>
          </cell>
          <cell r="C188">
            <v>9.5569070373588971E-3</v>
          </cell>
          <cell r="D188">
            <v>3.4602179519283016E-3</v>
          </cell>
        </row>
        <row r="189">
          <cell r="A189">
            <v>40360</v>
          </cell>
          <cell r="C189">
            <v>1.8308631211856996E-2</v>
          </cell>
          <cell r="D189">
            <v>4.3085076726996352E-3</v>
          </cell>
        </row>
        <row r="190">
          <cell r="A190">
            <v>40391</v>
          </cell>
          <cell r="C190">
            <v>1.7436791630339954E-2</v>
          </cell>
          <cell r="D190">
            <v>4.7465207375718688E-3</v>
          </cell>
        </row>
        <row r="191">
          <cell r="A191">
            <v>40422</v>
          </cell>
          <cell r="C191">
            <v>1.9180470793374038E-2</v>
          </cell>
          <cell r="D191">
            <v>5.1724482998374288E-3</v>
          </cell>
        </row>
        <row r="192">
          <cell r="A192">
            <v>40452</v>
          </cell>
          <cell r="C192">
            <v>2.443280977312412E-2</v>
          </cell>
          <cell r="D192">
            <v>1.2584569760486941E-2</v>
          </cell>
        </row>
        <row r="193">
          <cell r="A193">
            <v>40483</v>
          </cell>
          <cell r="C193">
            <v>1.9965277777777679E-2</v>
          </cell>
          <cell r="D193">
            <v>1.4789841512250934E-2</v>
          </cell>
        </row>
        <row r="194">
          <cell r="A194">
            <v>40513</v>
          </cell>
          <cell r="C194">
            <v>2.3519163763066286E-2</v>
          </cell>
          <cell r="D194">
            <v>1.8366204461889302E-2</v>
          </cell>
        </row>
        <row r="195">
          <cell r="A195">
            <v>40544</v>
          </cell>
          <cell r="C195">
            <v>2.3457862728062606E-2</v>
          </cell>
          <cell r="D195">
            <v>2.1018058658217154E-2</v>
          </cell>
        </row>
        <row r="196">
          <cell r="A196">
            <v>40575</v>
          </cell>
          <cell r="C196">
            <v>2.1626297577854725E-2</v>
          </cell>
          <cell r="D196">
            <v>1.8717619731884572E-2</v>
          </cell>
        </row>
        <row r="197">
          <cell r="A197">
            <v>40603</v>
          </cell>
          <cell r="C197">
            <v>3.2871972318339271E-2</v>
          </cell>
          <cell r="D197">
            <v>2.3410191981998896E-2</v>
          </cell>
        </row>
        <row r="198">
          <cell r="A198">
            <v>40634</v>
          </cell>
          <cell r="C198">
            <v>3.2758620689655071E-2</v>
          </cell>
          <cell r="D198">
            <v>2.5572924958227716E-2</v>
          </cell>
        </row>
        <row r="199">
          <cell r="A199">
            <v>40664</v>
          </cell>
          <cell r="C199">
            <v>3.6973344797936347E-2</v>
          </cell>
          <cell r="D199">
            <v>2.5396769699175037E-2</v>
          </cell>
        </row>
        <row r="200">
          <cell r="A200">
            <v>40695</v>
          </cell>
          <cell r="C200">
            <v>3.0981067125645412E-2</v>
          </cell>
          <cell r="D200">
            <v>2.021275101884612E-2</v>
          </cell>
        </row>
        <row r="201">
          <cell r="A201">
            <v>40725</v>
          </cell>
          <cell r="C201">
            <v>2.7397260273972712E-2</v>
          </cell>
          <cell r="D201">
            <v>2.2842850989535535E-2</v>
          </cell>
        </row>
        <row r="202">
          <cell r="A202">
            <v>40756</v>
          </cell>
          <cell r="C202">
            <v>3.0848329048843048E-2</v>
          </cell>
          <cell r="D202">
            <v>2.4120606454606897E-2</v>
          </cell>
        </row>
        <row r="203">
          <cell r="A203">
            <v>40787</v>
          </cell>
          <cell r="C203">
            <v>3.1650983746791983E-2</v>
          </cell>
          <cell r="D203">
            <v>2.5396769699175037E-2</v>
          </cell>
        </row>
        <row r="204">
          <cell r="A204">
            <v>40817</v>
          </cell>
          <cell r="C204">
            <v>2.8960817717206044E-2</v>
          </cell>
          <cell r="D204">
            <v>2.6694317526150702E-2</v>
          </cell>
        </row>
        <row r="205">
          <cell r="A205">
            <v>40848</v>
          </cell>
          <cell r="C205">
            <v>2.8936170212765955E-2</v>
          </cell>
          <cell r="D205">
            <v>2.4440904428687293E-2</v>
          </cell>
        </row>
        <row r="206">
          <cell r="A206">
            <v>40878</v>
          </cell>
          <cell r="C206">
            <v>2.297872340425533E-2</v>
          </cell>
          <cell r="D206">
            <v>2.3248907903708593E-2</v>
          </cell>
        </row>
        <row r="207">
          <cell r="A207">
            <v>40909</v>
          </cell>
          <cell r="C207">
            <v>2.4617996604414216E-2</v>
          </cell>
          <cell r="D207">
            <v>2.4037765376581754E-2</v>
          </cell>
        </row>
        <row r="208">
          <cell r="A208">
            <v>40940</v>
          </cell>
          <cell r="C208">
            <v>2.6248941574936513E-2</v>
          </cell>
          <cell r="D208">
            <v>2.3935010913483046E-2</v>
          </cell>
        </row>
        <row r="209">
          <cell r="A209">
            <v>40969</v>
          </cell>
          <cell r="C209">
            <v>1.9262981574539317E-2</v>
          </cell>
          <cell r="D209">
            <v>2.6044914265435759E-2</v>
          </cell>
        </row>
        <row r="210">
          <cell r="A210">
            <v>41000</v>
          </cell>
          <cell r="C210">
            <v>2.0033388981636202E-2</v>
          </cell>
          <cell r="D210">
            <v>2.6376283758577923E-2</v>
          </cell>
        </row>
        <row r="211">
          <cell r="A211">
            <v>41030</v>
          </cell>
          <cell r="C211">
            <v>1.2437810945273631E-2</v>
          </cell>
          <cell r="D211">
            <v>2.4632140436664729E-2</v>
          </cell>
        </row>
        <row r="212">
          <cell r="A212">
            <v>41061</v>
          </cell>
          <cell r="C212">
            <v>1.5025041736226985E-2</v>
          </cell>
          <cell r="D212">
            <v>2.2971945210848776E-2</v>
          </cell>
        </row>
        <row r="213">
          <cell r="A213">
            <v>41091</v>
          </cell>
          <cell r="C213">
            <v>1.2499999999999956E-2</v>
          </cell>
          <cell r="D213">
            <v>1.9921431301155312E-2</v>
          </cell>
        </row>
        <row r="214">
          <cell r="A214">
            <v>41122</v>
          </cell>
          <cell r="C214">
            <v>1.2468827930174564E-2</v>
          </cell>
          <cell r="D214">
            <v>2.1617247057752476E-2</v>
          </cell>
        </row>
        <row r="215">
          <cell r="A215">
            <v>41153</v>
          </cell>
          <cell r="C215">
            <v>1.1608623548922115E-2</v>
          </cell>
          <cell r="D215">
            <v>2.158065352226779E-2</v>
          </cell>
        </row>
        <row r="216">
          <cell r="A216">
            <v>41183</v>
          </cell>
          <cell r="C216">
            <v>1.1589403973510048E-2</v>
          </cell>
          <cell r="D216">
            <v>2.023813901786875E-2</v>
          </cell>
        </row>
        <row r="217">
          <cell r="A217">
            <v>41214</v>
          </cell>
          <cell r="C217">
            <v>8.2712985938793171E-3</v>
          </cell>
          <cell r="D217">
            <v>1.8551328363297648E-2</v>
          </cell>
        </row>
        <row r="218">
          <cell r="A218">
            <v>41244</v>
          </cell>
          <cell r="C218">
            <v>8.3194675540765317E-3</v>
          </cell>
          <cell r="D218">
            <v>1.5622647296783976E-2</v>
          </cell>
        </row>
        <row r="219">
          <cell r="A219">
            <v>41275</v>
          </cell>
          <cell r="C219">
            <v>4.9710024855011969E-3</v>
          </cell>
          <cell r="D219">
            <v>1.4746951319502211E-2</v>
          </cell>
        </row>
        <row r="220">
          <cell r="A220">
            <v>41306</v>
          </cell>
          <cell r="C220">
            <v>1.2376237623762387E-2</v>
          </cell>
          <cell r="D220">
            <v>1.9288988627367942E-2</v>
          </cell>
        </row>
        <row r="221">
          <cell r="A221">
            <v>41334</v>
          </cell>
          <cell r="C221">
            <v>9.8603122432210366E-3</v>
          </cell>
          <cell r="D221">
            <v>1.4550754191637649E-2</v>
          </cell>
        </row>
        <row r="222">
          <cell r="A222">
            <v>41365</v>
          </cell>
          <cell r="C222">
            <v>4.0916530278232166E-3</v>
          </cell>
          <cell r="D222">
            <v>1.2031131777152204E-2</v>
          </cell>
        </row>
        <row r="223">
          <cell r="A223">
            <v>41395</v>
          </cell>
          <cell r="C223">
            <v>7.3710073710073765E-3</v>
          </cell>
          <cell r="D223">
            <v>9.9012315629869452E-3</v>
          </cell>
        </row>
        <row r="224">
          <cell r="A224">
            <v>41426</v>
          </cell>
          <cell r="C224">
            <v>1.1513157894736947E-2</v>
          </cell>
          <cell r="D224">
            <v>1.3267578336960462E-2</v>
          </cell>
        </row>
        <row r="225">
          <cell r="A225">
            <v>41456</v>
          </cell>
          <cell r="C225">
            <v>1.3168724279835287E-2</v>
          </cell>
          <cell r="D225">
            <v>1.2834306949233154E-2</v>
          </cell>
        </row>
        <row r="226">
          <cell r="A226">
            <v>41487</v>
          </cell>
          <cell r="C226">
            <v>1.0673234811165777E-2</v>
          </cell>
          <cell r="D226">
            <v>1.157063296126748E-2</v>
          </cell>
        </row>
        <row r="227">
          <cell r="A227">
            <v>41518</v>
          </cell>
          <cell r="C227">
            <v>1.06557377049179E-2</v>
          </cell>
          <cell r="D227">
            <v>1.1132068377564863E-2</v>
          </cell>
        </row>
        <row r="228">
          <cell r="A228">
            <v>41548</v>
          </cell>
          <cell r="C228">
            <v>6.5466448445170577E-3</v>
          </cell>
          <cell r="D228">
            <v>9.0648742919363645E-3</v>
          </cell>
        </row>
        <row r="229">
          <cell r="A229">
            <v>41579</v>
          </cell>
          <cell r="C229">
            <v>9.023789991796427E-3</v>
          </cell>
          <cell r="D229">
            <v>8.6474741192517079E-3</v>
          </cell>
        </row>
        <row r="230">
          <cell r="A230">
            <v>41609</v>
          </cell>
          <cell r="C230">
            <v>1.2376237623762387E-2</v>
          </cell>
          <cell r="D230">
            <v>1.0345816483243286E-2</v>
          </cell>
        </row>
        <row r="231">
          <cell r="A231">
            <v>41640</v>
          </cell>
          <cell r="C231">
            <v>1.483924154987637E-2</v>
          </cell>
          <cell r="D231">
            <v>9.8930685681553054E-3</v>
          </cell>
        </row>
        <row r="232">
          <cell r="A232">
            <v>41671</v>
          </cell>
          <cell r="C232">
            <v>1.140994295028519E-2</v>
          </cell>
          <cell r="D232">
            <v>1.1892974943137791E-2</v>
          </cell>
        </row>
        <row r="233">
          <cell r="A233">
            <v>41699</v>
          </cell>
          <cell r="C233">
            <v>1.5459723352318822E-2</v>
          </cell>
          <cell r="D233">
            <v>1.2656147611314061E-2</v>
          </cell>
        </row>
        <row r="234">
          <cell r="A234">
            <v>41730</v>
          </cell>
          <cell r="C234">
            <v>2.0374898125509411E-2</v>
          </cell>
          <cell r="D234">
            <v>1.2200532585781465E-2</v>
          </cell>
        </row>
        <row r="235">
          <cell r="A235">
            <v>41760</v>
          </cell>
          <cell r="C235">
            <v>2.2764227642276369E-2</v>
          </cell>
          <cell r="D235">
            <v>1.5038437845104502E-2</v>
          </cell>
        </row>
        <row r="236">
          <cell r="A236">
            <v>41791</v>
          </cell>
          <cell r="C236">
            <v>2.3577235772357819E-2</v>
          </cell>
          <cell r="D236">
            <v>1.7527317621135463E-2</v>
          </cell>
        </row>
        <row r="237">
          <cell r="A237">
            <v>41821</v>
          </cell>
          <cell r="C237">
            <v>2.1121039805036546E-2</v>
          </cell>
          <cell r="D237">
            <v>1.7137110341849615E-2</v>
          </cell>
        </row>
        <row r="238">
          <cell r="A238">
            <v>41852</v>
          </cell>
          <cell r="C238">
            <v>2.1121039805036546E-2</v>
          </cell>
          <cell r="D238">
            <v>1.5883706156121669E-2</v>
          </cell>
        </row>
        <row r="239">
          <cell r="A239">
            <v>41883</v>
          </cell>
          <cell r="C239">
            <v>2.0275750202757514E-2</v>
          </cell>
          <cell r="D239">
            <v>1.5454351994025783E-2</v>
          </cell>
        </row>
        <row r="240">
          <cell r="A240">
            <v>41913</v>
          </cell>
          <cell r="C240">
            <v>2.3577235772357819E-2</v>
          </cell>
          <cell r="D240">
            <v>1.5026222521316024E-2</v>
          </cell>
        </row>
        <row r="241">
          <cell r="A241">
            <v>41944</v>
          </cell>
          <cell r="C241">
            <v>1.9512195121951237E-2</v>
          </cell>
          <cell r="D241">
            <v>1.4254435072781568E-2</v>
          </cell>
        </row>
        <row r="242">
          <cell r="A242">
            <v>41974</v>
          </cell>
          <cell r="C242">
            <v>1.4669926650366705E-2</v>
          </cell>
          <cell r="D242">
            <v>1.3522433285162894E-2</v>
          </cell>
        </row>
        <row r="243">
          <cell r="A243">
            <v>42005</v>
          </cell>
          <cell r="C243">
            <v>9.7481722177092944E-3</v>
          </cell>
          <cell r="D243">
            <v>1.2290506351706254E-2</v>
          </cell>
        </row>
        <row r="244">
          <cell r="A244">
            <v>42036</v>
          </cell>
          <cell r="C244">
            <v>1.0475423045930743E-2</v>
          </cell>
          <cell r="D244">
            <v>1.0942575013808575E-2</v>
          </cell>
        </row>
        <row r="245">
          <cell r="A245">
            <v>42064</v>
          </cell>
          <cell r="C245">
            <v>1.2019230769230838E-2</v>
          </cell>
          <cell r="D245">
            <v>1.3738017489799859E-2</v>
          </cell>
        </row>
        <row r="246">
          <cell r="A246">
            <v>42095</v>
          </cell>
          <cell r="C246">
            <v>7.9872204472843933E-3</v>
          </cell>
          <cell r="D246">
            <v>1.4162145505201229E-2</v>
          </cell>
        </row>
        <row r="247">
          <cell r="A247">
            <v>42125</v>
          </cell>
          <cell r="C247">
            <v>8.7440381558028246E-3</v>
          </cell>
          <cell r="D247">
            <v>1.5729942983454093E-2</v>
          </cell>
        </row>
        <row r="248">
          <cell r="A248">
            <v>42156</v>
          </cell>
          <cell r="C248">
            <v>1.0325655281969714E-2</v>
          </cell>
          <cell r="D248">
            <v>1.6929860641044625E-2</v>
          </cell>
        </row>
        <row r="249">
          <cell r="A249">
            <v>42186</v>
          </cell>
          <cell r="C249">
            <v>1.2728719172633296E-2</v>
          </cell>
          <cell r="D249">
            <v>1.6916222095990641E-2</v>
          </cell>
        </row>
        <row r="250">
          <cell r="A250">
            <v>42217</v>
          </cell>
          <cell r="C250">
            <v>1.2728719172633296E-2</v>
          </cell>
          <cell r="D250">
            <v>1.6916222095990641E-2</v>
          </cell>
        </row>
        <row r="251">
          <cell r="A251">
            <v>42248</v>
          </cell>
          <cell r="C251">
            <v>1.0333863275039823E-2</v>
          </cell>
          <cell r="D251">
            <v>1.5292637769126927E-2</v>
          </cell>
        </row>
        <row r="252">
          <cell r="A252">
            <v>42278</v>
          </cell>
          <cell r="C252">
            <v>1.0325655281969714E-2</v>
          </cell>
          <cell r="D252">
            <v>1.6929860641044625E-2</v>
          </cell>
        </row>
        <row r="253">
          <cell r="A253">
            <v>42309</v>
          </cell>
          <cell r="C253">
            <v>1.3556618819776656E-2</v>
          </cell>
          <cell r="D253">
            <v>1.653004546512693E-2</v>
          </cell>
        </row>
        <row r="254">
          <cell r="A254">
            <v>42339</v>
          </cell>
          <cell r="C254">
            <v>1.6064257028112428E-2</v>
          </cell>
          <cell r="D254">
            <v>1.5366852497546546E-2</v>
          </cell>
        </row>
        <row r="255">
          <cell r="A255">
            <v>42370</v>
          </cell>
          <cell r="C255">
            <v>2.011263073209979E-2</v>
          </cell>
          <cell r="D255">
            <v>1.4917171171094479E-2</v>
          </cell>
        </row>
        <row r="256">
          <cell r="A256">
            <v>42401</v>
          </cell>
          <cell r="C256">
            <v>1.3556618819776656E-2</v>
          </cell>
          <cell r="D256">
            <v>1.2014848301603376E-2</v>
          </cell>
        </row>
        <row r="257">
          <cell r="A257">
            <v>42430</v>
          </cell>
          <cell r="C257">
            <v>1.2668250197941378E-2</v>
          </cell>
          <cell r="D257">
            <v>1.2343688472320924E-2</v>
          </cell>
        </row>
        <row r="258">
          <cell r="A258">
            <v>42461</v>
          </cell>
          <cell r="C258">
            <v>1.6640253565768592E-2</v>
          </cell>
          <cell r="D258">
            <v>1.2304491438510645E-2</v>
          </cell>
        </row>
        <row r="259">
          <cell r="A259">
            <v>42491</v>
          </cell>
          <cell r="C259">
            <v>1.4972419227738509E-2</v>
          </cell>
          <cell r="D259">
            <v>1.1853436416832785E-2</v>
          </cell>
        </row>
        <row r="260">
          <cell r="A260">
            <v>42522</v>
          </cell>
          <cell r="C260">
            <v>1.4937106918238907E-2</v>
          </cell>
          <cell r="D260">
            <v>1.2628756068657321E-2</v>
          </cell>
        </row>
        <row r="261">
          <cell r="A261">
            <v>42552</v>
          </cell>
          <cell r="C261">
            <v>1.256873527101332E-2</v>
          </cell>
          <cell r="D261">
            <v>1.2648724062429562E-2</v>
          </cell>
        </row>
        <row r="262">
          <cell r="A262">
            <v>42583</v>
          </cell>
          <cell r="C262">
            <v>1.09976433621366E-2</v>
          </cell>
          <cell r="D262">
            <v>1.1862811080972202E-2</v>
          </cell>
        </row>
        <row r="263">
          <cell r="A263">
            <v>42614</v>
          </cell>
          <cell r="C263">
            <v>1.3375295043273061E-2</v>
          </cell>
          <cell r="D263">
            <v>1.1853436416832785E-2</v>
          </cell>
        </row>
        <row r="264">
          <cell r="A264">
            <v>42644</v>
          </cell>
          <cell r="C264">
            <v>1.4937106918238907E-2</v>
          </cell>
          <cell r="D264">
            <v>1.2628756068657321E-2</v>
          </cell>
        </row>
        <row r="265">
          <cell r="A265">
            <v>42675</v>
          </cell>
          <cell r="C265">
            <v>1.1801730920534936E-2</v>
          </cell>
          <cell r="D265">
            <v>1.2678794735929477E-2</v>
          </cell>
        </row>
        <row r="266">
          <cell r="A266">
            <v>42705</v>
          </cell>
          <cell r="C266">
            <v>1.5019762845849938E-2</v>
          </cell>
          <cell r="D266">
            <v>1.5541875653003023E-2</v>
          </cell>
        </row>
        <row r="267">
          <cell r="A267">
            <v>42736</v>
          </cell>
          <cell r="C267">
            <v>2.1293375394321856E-2</v>
          </cell>
          <cell r="D267">
            <v>2.0702832328179488E-2</v>
          </cell>
        </row>
        <row r="268">
          <cell r="A268">
            <v>42767</v>
          </cell>
          <cell r="C268">
            <v>2.0456333595594067E-2</v>
          </cell>
          <cell r="D268">
            <v>1.7000624941979181E-2</v>
          </cell>
        </row>
        <row r="269">
          <cell r="A269">
            <v>42795</v>
          </cell>
          <cell r="C269">
            <v>1.5637216575449475E-2</v>
          </cell>
          <cell r="D269">
            <v>1.4151646917446081E-2</v>
          </cell>
        </row>
        <row r="270">
          <cell r="A270">
            <v>42826</v>
          </cell>
          <cell r="C270">
            <v>1.6367887763055311E-2</v>
          </cell>
          <cell r="D270">
            <v>1.6504061542076176E-2</v>
          </cell>
        </row>
        <row r="271">
          <cell r="A271">
            <v>42856</v>
          </cell>
          <cell r="C271">
            <v>1.3198757763975166E-2</v>
          </cell>
          <cell r="D271">
            <v>1.4085200723411129E-2</v>
          </cell>
        </row>
        <row r="272">
          <cell r="A272">
            <v>42887</v>
          </cell>
          <cell r="C272">
            <v>1.0069713400464808E-2</v>
          </cell>
          <cell r="D272">
            <v>1.2500485286008445E-2</v>
          </cell>
        </row>
        <row r="273">
          <cell r="A273">
            <v>42917</v>
          </cell>
          <cell r="C273">
            <v>1.1636927851047307E-2</v>
          </cell>
          <cell r="D273">
            <v>1.2102724325741887E-2</v>
          </cell>
        </row>
        <row r="274">
          <cell r="A274">
            <v>42948</v>
          </cell>
          <cell r="C274">
            <v>1.3986013986014179E-2</v>
          </cell>
          <cell r="D274">
            <v>1.2490726151122233E-2</v>
          </cell>
        </row>
        <row r="275">
          <cell r="A275">
            <v>42979</v>
          </cell>
          <cell r="C275">
            <v>1.552795031055898E-2</v>
          </cell>
          <cell r="D275">
            <v>1.4451051687883743E-2</v>
          </cell>
        </row>
        <row r="276">
          <cell r="A276">
            <v>43009</v>
          </cell>
          <cell r="C276">
            <v>1.3942680092951187E-2</v>
          </cell>
          <cell r="D276">
            <v>1.4439771654515487E-2</v>
          </cell>
        </row>
        <row r="277">
          <cell r="A277">
            <v>43040</v>
          </cell>
          <cell r="C277">
            <v>2.0995334370140117E-2</v>
          </cell>
          <cell r="D277">
            <v>1.6388137759142829E-2</v>
          </cell>
        </row>
        <row r="278">
          <cell r="A278">
            <v>43070</v>
          </cell>
          <cell r="C278">
            <v>1.8691588785046731E-2</v>
          </cell>
          <cell r="D278">
            <v>1.6854018461676779E-2</v>
          </cell>
        </row>
        <row r="279">
          <cell r="A279">
            <v>43101</v>
          </cell>
          <cell r="C279">
            <v>1.698841698841691E-2</v>
          </cell>
          <cell r="D279">
            <v>1.9138623114161257E-2</v>
          </cell>
        </row>
        <row r="280">
          <cell r="A280">
            <v>43132</v>
          </cell>
          <cell r="C280">
            <v>2.1588280647648617E-2</v>
          </cell>
          <cell r="D280">
            <v>2.1022150256264638E-2</v>
          </cell>
        </row>
        <row r="281">
          <cell r="A281">
            <v>43160</v>
          </cell>
          <cell r="C281">
            <v>2.3094688221708903E-2</v>
          </cell>
          <cell r="D281">
            <v>1.9359132709676485E-2</v>
          </cell>
        </row>
        <row r="282">
          <cell r="A282">
            <v>43191</v>
          </cell>
          <cell r="C282">
            <v>2.223926380368102E-2</v>
          </cell>
          <cell r="D282">
            <v>1.9299348248887904E-2</v>
          </cell>
        </row>
        <row r="283">
          <cell r="A283">
            <v>43221</v>
          </cell>
          <cell r="C283">
            <v>2.2222222222222365E-2</v>
          </cell>
          <cell r="D283">
            <v>1.7700489198214653E-2</v>
          </cell>
        </row>
        <row r="284">
          <cell r="A284">
            <v>43252</v>
          </cell>
          <cell r="C284">
            <v>2.4539877300613355E-2</v>
          </cell>
          <cell r="D284">
            <v>1.7279067037348383E-2</v>
          </cell>
        </row>
        <row r="285">
          <cell r="A285">
            <v>43282</v>
          </cell>
          <cell r="C285">
            <v>2.9907975460122804E-2</v>
          </cell>
          <cell r="D285">
            <v>2.0731571111509473E-2</v>
          </cell>
        </row>
        <row r="286">
          <cell r="A286">
            <v>43313</v>
          </cell>
          <cell r="C286">
            <v>2.8352490421455823E-2</v>
          </cell>
          <cell r="D286">
            <v>2.1143987268711584E-2</v>
          </cell>
        </row>
        <row r="287">
          <cell r="A287">
            <v>43344</v>
          </cell>
          <cell r="C287">
            <v>2.2171253822629744E-2</v>
          </cell>
          <cell r="D287">
            <v>1.8844187430477222E-2</v>
          </cell>
        </row>
        <row r="288">
          <cell r="A288">
            <v>43374</v>
          </cell>
          <cell r="C288">
            <v>2.4446142093200729E-2</v>
          </cell>
          <cell r="D288">
            <v>1.9180880376424847E-2</v>
          </cell>
        </row>
        <row r="289">
          <cell r="A289">
            <v>43405</v>
          </cell>
          <cell r="C289">
            <v>1.6755521706016685E-2</v>
          </cell>
          <cell r="D289">
            <v>1.8873222661642375E-2</v>
          </cell>
        </row>
        <row r="290">
          <cell r="A290">
            <v>43435</v>
          </cell>
          <cell r="C290">
            <v>1.9877675840978437E-2</v>
          </cell>
          <cell r="D290">
            <v>1.9284459789732811E-2</v>
          </cell>
        </row>
        <row r="291">
          <cell r="A291">
            <v>43466</v>
          </cell>
          <cell r="C291">
            <v>1.4426727410782103E-2</v>
          </cell>
          <cell r="D291">
            <v>1.5706764602969381E-2</v>
          </cell>
        </row>
        <row r="292">
          <cell r="A292">
            <v>43497</v>
          </cell>
          <cell r="C292">
            <v>1.5094339622641506E-2</v>
          </cell>
          <cell r="D292">
            <v>1.8336133656394749E-2</v>
          </cell>
        </row>
        <row r="293">
          <cell r="A293">
            <v>43525</v>
          </cell>
          <cell r="C293">
            <v>1.8811136192625977E-2</v>
          </cell>
          <cell r="D293">
            <v>2.0950665673812097E-2</v>
          </cell>
        </row>
        <row r="294">
          <cell r="A294">
            <v>43556</v>
          </cell>
          <cell r="C294">
            <v>2.0255063765941328E-2</v>
          </cell>
          <cell r="D294">
            <v>2.1246681892320041E-2</v>
          </cell>
        </row>
        <row r="295">
          <cell r="A295">
            <v>43586</v>
          </cell>
          <cell r="C295">
            <v>2.398800599700146E-2</v>
          </cell>
          <cell r="D295">
            <v>2.3104733162327307E-2</v>
          </cell>
        </row>
        <row r="296">
          <cell r="A296">
            <v>43617</v>
          </cell>
          <cell r="C296">
            <v>2.0209580838323582E-2</v>
          </cell>
          <cell r="D296">
            <v>2.2372436430582843E-2</v>
          </cell>
        </row>
        <row r="297">
          <cell r="A297">
            <v>43647</v>
          </cell>
          <cell r="C297">
            <v>2.010424422933732E-2</v>
          </cell>
          <cell r="D297">
            <v>2.4994388732209272E-2</v>
          </cell>
        </row>
        <row r="298">
          <cell r="A298">
            <v>43678</v>
          </cell>
          <cell r="C298">
            <v>1.9374068554396606E-2</v>
          </cell>
          <cell r="D298">
            <v>2.3853437787345388E-2</v>
          </cell>
        </row>
        <row r="299">
          <cell r="A299">
            <v>43709</v>
          </cell>
          <cell r="C299">
            <v>1.8698578908002972E-2</v>
          </cell>
          <cell r="D299">
            <v>2.0433439117772512E-2</v>
          </cell>
        </row>
        <row r="300">
          <cell r="A300">
            <v>43739</v>
          </cell>
          <cell r="C300">
            <v>1.8642803877703118E-2</v>
          </cell>
          <cell r="D300">
            <v>2.1540351921309986E-2</v>
          </cell>
        </row>
        <row r="301">
          <cell r="A301">
            <v>43770</v>
          </cell>
          <cell r="C301">
            <v>2.1722846441947663E-2</v>
          </cell>
          <cell r="D301">
            <v>1.9236157999233505E-2</v>
          </cell>
        </row>
        <row r="302">
          <cell r="A302">
            <v>43800</v>
          </cell>
          <cell r="C302">
            <v>2.2488755622188883E-2</v>
          </cell>
          <cell r="D302">
            <v>2.1182381192259125E-2</v>
          </cell>
        </row>
        <row r="303">
          <cell r="A303">
            <v>43831</v>
          </cell>
          <cell r="C303">
            <v>2.3952095808383422E-2</v>
          </cell>
          <cell r="D303">
            <v>1.9178283508979543E-2</v>
          </cell>
        </row>
        <row r="304">
          <cell r="A304">
            <v>43862</v>
          </cell>
          <cell r="C304">
            <v>2.1561338289962872E-2</v>
          </cell>
          <cell r="D304">
            <v>1.8322705273466688E-2</v>
          </cell>
        </row>
        <row r="305">
          <cell r="A305">
            <v>43891</v>
          </cell>
          <cell r="C305">
            <v>8.8626292466764678E-3</v>
          </cell>
          <cell r="D305">
            <v>1.3824679895437564E-2</v>
          </cell>
        </row>
        <row r="306">
          <cell r="A306">
            <v>43922</v>
          </cell>
          <cell r="C306">
            <v>-2.2058823529412797E-3</v>
          </cell>
          <cell r="D306">
            <v>8.9620910248715546E-3</v>
          </cell>
        </row>
        <row r="307">
          <cell r="A307">
            <v>43952</v>
          </cell>
          <cell r="C307">
            <v>-3.6603221083455484E-3</v>
          </cell>
          <cell r="D307">
            <v>1.0069245180730046E-2</v>
          </cell>
        </row>
        <row r="308">
          <cell r="A308">
            <v>43983</v>
          </cell>
          <cell r="C308">
            <v>6.6030814380042546E-3</v>
          </cell>
          <cell r="D308">
            <v>1.3383494924024797E-2</v>
          </cell>
        </row>
        <row r="309">
          <cell r="A309">
            <v>44013</v>
          </cell>
          <cell r="C309">
            <v>1.4598540145984717E-3</v>
          </cell>
          <cell r="D309">
            <v>1.0739060047440852E-2</v>
          </cell>
        </row>
        <row r="310">
          <cell r="A310">
            <v>44044</v>
          </cell>
          <cell r="C310">
            <v>1.4619883040933868E-3</v>
          </cell>
          <cell r="D310">
            <v>1.0378335832731178E-2</v>
          </cell>
        </row>
        <row r="311">
          <cell r="A311">
            <v>44075</v>
          </cell>
          <cell r="C311">
            <v>5.1395007342145416E-3</v>
          </cell>
          <cell r="D311">
            <v>1.189632917717609E-2</v>
          </cell>
        </row>
        <row r="312">
          <cell r="A312">
            <v>44105</v>
          </cell>
          <cell r="C312">
            <v>6.5885797950220315E-3</v>
          </cell>
          <cell r="D312">
            <v>1.2597754922297089E-2</v>
          </cell>
        </row>
        <row r="313">
          <cell r="A313">
            <v>44136</v>
          </cell>
          <cell r="C313">
            <v>9.5307917888560745E-3</v>
          </cell>
          <cell r="D313">
            <v>1.5608524066878626E-2</v>
          </cell>
        </row>
        <row r="314">
          <cell r="A314">
            <v>44166</v>
          </cell>
          <cell r="C314">
            <v>7.3313782991202281E-3</v>
          </cell>
          <cell r="D314">
            <v>1.4881770205895428E-2</v>
          </cell>
        </row>
        <row r="315">
          <cell r="A315">
            <v>44197</v>
          </cell>
          <cell r="C315">
            <v>1.0233918128654818E-2</v>
          </cell>
          <cell r="D315">
            <v>1.706987848650332E-2</v>
          </cell>
        </row>
        <row r="316">
          <cell r="A316">
            <v>44228</v>
          </cell>
          <cell r="C316">
            <v>1.0917030567685559E-2</v>
          </cell>
          <cell r="D316">
            <v>1.6225247987295521E-2</v>
          </cell>
        </row>
        <row r="317">
          <cell r="A317">
            <v>44256</v>
          </cell>
          <cell r="C317">
            <v>2.196193265007329E-2</v>
          </cell>
          <cell r="D317">
            <v>1.5391157319861515E-2</v>
          </cell>
        </row>
        <row r="318">
          <cell r="A318">
            <v>44287</v>
          </cell>
          <cell r="C318">
            <v>3.3898305084745894E-2</v>
          </cell>
          <cell r="D318">
            <v>1.5685801347455897E-2</v>
          </cell>
        </row>
        <row r="319">
          <cell r="A319">
            <v>44317</v>
          </cell>
          <cell r="C319">
            <v>3.6002939015429947E-2</v>
          </cell>
          <cell r="D319">
            <v>1.5977772667020718E-2</v>
          </cell>
        </row>
        <row r="320">
          <cell r="A320">
            <v>44348</v>
          </cell>
          <cell r="C320">
            <v>3.0612244897959329E-2</v>
          </cell>
          <cell r="D320">
            <v>1.8536922002351686E-2</v>
          </cell>
        </row>
        <row r="321">
          <cell r="A321">
            <v>44378</v>
          </cell>
          <cell r="C321">
            <v>3.7172011661807725E-2</v>
          </cell>
          <cell r="D321">
            <v>1.9159522050822719E-2</v>
          </cell>
        </row>
        <row r="322">
          <cell r="A322">
            <v>44409</v>
          </cell>
          <cell r="C322">
            <v>4.0875912408758985E-2</v>
          </cell>
          <cell r="D322">
            <v>2.0978775890426293E-2</v>
          </cell>
        </row>
        <row r="323">
          <cell r="A323">
            <v>44440</v>
          </cell>
          <cell r="C323">
            <v>4.3827611395178989E-2</v>
          </cell>
          <cell r="D323">
            <v>2.4300914853802924E-2</v>
          </cell>
        </row>
        <row r="324">
          <cell r="A324">
            <v>44470</v>
          </cell>
          <cell r="C324">
            <v>4.6545454545454668E-2</v>
          </cell>
          <cell r="D324">
            <v>2.6372594520062576E-2</v>
          </cell>
        </row>
        <row r="325">
          <cell r="A325">
            <v>44501</v>
          </cell>
          <cell r="C325">
            <v>4.7204066811910028E-2</v>
          </cell>
          <cell r="D325">
            <v>2.8194899196226197E-2</v>
          </cell>
        </row>
        <row r="326">
          <cell r="A326">
            <v>44531</v>
          </cell>
          <cell r="C326">
            <v>4.8034934497816595E-2</v>
          </cell>
          <cell r="D326">
            <v>2.7481617876112585E-2</v>
          </cell>
        </row>
        <row r="327">
          <cell r="A327">
            <v>44562</v>
          </cell>
          <cell r="C327">
            <v>5.137481910274988E-2</v>
          </cell>
          <cell r="D327">
            <v>3.0599099031226817E-2</v>
          </cell>
        </row>
        <row r="328">
          <cell r="A328">
            <v>44593</v>
          </cell>
          <cell r="C328">
            <v>5.6875449964002955E-2</v>
          </cell>
          <cell r="D328">
            <v>3.3640842632244539E-2</v>
          </cell>
        </row>
        <row r="329">
          <cell r="A329">
            <v>44621</v>
          </cell>
          <cell r="C329">
            <v>6.6618911174785245E-2</v>
          </cell>
          <cell r="D329">
            <v>4.4051686395506051E-2</v>
          </cell>
        </row>
        <row r="330">
          <cell r="A330">
            <v>44652</v>
          </cell>
          <cell r="C330">
            <v>6.7712045616536098E-2</v>
          </cell>
          <cell r="D330">
            <v>5.0669155482116368E-2</v>
          </cell>
        </row>
        <row r="331">
          <cell r="A331">
            <v>44682</v>
          </cell>
          <cell r="C331">
            <v>7.7304964539007148E-2</v>
          </cell>
          <cell r="D331">
            <v>5.6452133074814226E-2</v>
          </cell>
        </row>
        <row r="332">
          <cell r="A332">
            <v>44713</v>
          </cell>
          <cell r="C332">
            <v>8.1329561527581307E-2</v>
          </cell>
          <cell r="D332">
            <v>5.5666371009547078E-2</v>
          </cell>
        </row>
        <row r="333">
          <cell r="A333">
            <v>44743</v>
          </cell>
          <cell r="C333">
            <v>7.5895994378074372E-2</v>
          </cell>
          <cell r="D333">
            <v>5.6356574660274772E-2</v>
          </cell>
        </row>
        <row r="334">
          <cell r="A334">
            <v>44774</v>
          </cell>
          <cell r="C334">
            <v>7.0126227208976211E-2</v>
          </cell>
          <cell r="D334">
            <v>5.5399740922218665E-2</v>
          </cell>
        </row>
        <row r="335">
          <cell r="A335">
            <v>44805</v>
          </cell>
          <cell r="C335">
            <v>6.8579426172148183E-2</v>
          </cell>
          <cell r="D335">
            <v>5.6131009869184956E-2</v>
          </cell>
        </row>
        <row r="336">
          <cell r="A336">
            <v>44835</v>
          </cell>
          <cell r="C336">
            <v>6.8797776233495478E-2</v>
          </cell>
          <cell r="D336">
            <v>5.7613093028568096E-2</v>
          </cell>
        </row>
        <row r="337">
          <cell r="A337">
            <v>44866</v>
          </cell>
          <cell r="C337">
            <v>6.7961165048543881E-2</v>
          </cell>
          <cell r="D337">
            <v>5.7531689944098297E-2</v>
          </cell>
        </row>
        <row r="338">
          <cell r="A338">
            <v>44896</v>
          </cell>
          <cell r="C338">
            <v>6.3194444444444331E-2</v>
          </cell>
          <cell r="D338">
            <v>5.5587476214915998E-2</v>
          </cell>
        </row>
        <row r="339">
          <cell r="A339">
            <v>44927</v>
          </cell>
          <cell r="C339">
            <v>5.9187887130075723E-2</v>
          </cell>
          <cell r="D339">
            <v>5.5274122314769469E-2</v>
          </cell>
        </row>
        <row r="340">
          <cell r="A340">
            <v>44958</v>
          </cell>
          <cell r="C340">
            <v>5.2452316076294192E-2</v>
          </cell>
          <cell r="D340">
            <v>5.4661564255942041E-2</v>
          </cell>
        </row>
        <row r="341">
          <cell r="A341">
            <v>44986</v>
          </cell>
          <cell r="C341">
            <v>4.2981867024848963E-2</v>
          </cell>
          <cell r="D341">
            <v>5.4734176644091193E-2</v>
          </cell>
        </row>
        <row r="342">
          <cell r="A342">
            <v>45017</v>
          </cell>
          <cell r="C342">
            <v>4.4058744993324295E-2</v>
          </cell>
          <cell r="D342">
            <v>5.5819159875712732E-2</v>
          </cell>
        </row>
        <row r="343">
          <cell r="A343">
            <v>45047</v>
          </cell>
          <cell r="C343">
            <v>3.3574720210664877E-2</v>
          </cell>
          <cell r="D343">
            <v>5.5213332603869514E-2</v>
          </cell>
        </row>
        <row r="344">
          <cell r="A344">
            <v>45078</v>
          </cell>
          <cell r="C344">
            <v>2.8122956180510084E-2</v>
          </cell>
          <cell r="D344">
            <v>5.4390698651648695E-2</v>
          </cell>
        </row>
        <row r="345">
          <cell r="A345">
            <v>45108</v>
          </cell>
          <cell r="C345">
            <v>3.2658393207054104E-2</v>
          </cell>
          <cell r="D345">
            <v>5.4055515052394254E-2</v>
          </cell>
        </row>
        <row r="346">
          <cell r="A346">
            <v>45139</v>
          </cell>
          <cell r="C346">
            <v>3.997378768020976E-2</v>
          </cell>
          <cell r="D346">
            <v>5.4942285533408519E-2</v>
          </cell>
        </row>
        <row r="347">
          <cell r="A347">
            <v>45170</v>
          </cell>
          <cell r="C347">
            <v>3.7982973149967236E-2</v>
          </cell>
          <cell r="D347">
            <v>5.3170095390603356E-2</v>
          </cell>
        </row>
        <row r="348">
          <cell r="A348">
            <v>45200</v>
          </cell>
          <cell r="C348">
            <v>3.1209362808842567E-2</v>
          </cell>
          <cell r="D348">
            <v>4.9835355568315309E-2</v>
          </cell>
        </row>
        <row r="349">
          <cell r="A349">
            <v>45231</v>
          </cell>
          <cell r="C349">
            <v>3.1168831168831179E-2</v>
          </cell>
          <cell r="D349">
            <v>4.9403767049085001E-2</v>
          </cell>
        </row>
        <row r="350">
          <cell r="A350">
            <v>45261</v>
          </cell>
          <cell r="C350">
            <v>3.3964728935336419E-2</v>
          </cell>
          <cell r="D350">
            <v>4.847773250344023E-2</v>
          </cell>
        </row>
        <row r="351">
          <cell r="A351">
            <v>45292</v>
          </cell>
          <cell r="C351">
            <v>2.8589993502274202E-2</v>
          </cell>
          <cell r="D351">
            <v>4.3776825734702873E-2</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1"/>
    </sheetNames>
    <sheetDataSet>
      <sheetData sheetId="0">
        <row r="5">
          <cell r="E5" t="str">
            <v>S&amp;P/TSX actual</v>
          </cell>
          <cell r="F5" t="str">
            <v>PAG 2009 S&amp;P/TSX</v>
          </cell>
          <cell r="G5" t="str">
            <v>FTSE universe actual</v>
          </cell>
          <cell r="H5" t="str">
            <v>PAG 2009 FTSE universe</v>
          </cell>
          <cell r="I5" t="str">
            <v>CPI actual</v>
          </cell>
          <cell r="J5" t="str">
            <v>PAG 2009 CPI</v>
          </cell>
        </row>
        <row r="6">
          <cell r="A6">
            <v>39814</v>
          </cell>
          <cell r="E6">
            <v>1000</v>
          </cell>
          <cell r="F6">
            <v>1000</v>
          </cell>
          <cell r="G6">
            <v>1000</v>
          </cell>
          <cell r="H6">
            <v>1000</v>
          </cell>
          <cell r="I6">
            <v>1000</v>
          </cell>
          <cell r="J6">
            <v>1000</v>
          </cell>
        </row>
        <row r="7">
          <cell r="A7">
            <v>39845</v>
          </cell>
          <cell r="E7">
            <v>970.38921141519631</v>
          </cell>
          <cell r="F7">
            <v>1005.8497409526457</v>
          </cell>
          <cell r="G7">
            <v>990.47205437202422</v>
          </cell>
          <cell r="H7">
            <v>1003.8746849921291</v>
          </cell>
          <cell r="I7">
            <v>997.35216240070611</v>
          </cell>
          <cell r="J7">
            <v>1001.8559375353362</v>
          </cell>
        </row>
        <row r="8">
          <cell r="A8">
            <v>39873</v>
          </cell>
          <cell r="E8">
            <v>909.14960740996821</v>
          </cell>
          <cell r="F8">
            <v>1011.7337013745044</v>
          </cell>
          <cell r="G8">
            <v>997.26569739373963</v>
          </cell>
          <cell r="H8">
            <v>1007.7643831680465</v>
          </cell>
          <cell r="I8">
            <v>1004.4130626654899</v>
          </cell>
          <cell r="J8">
            <v>1003.7153195748075</v>
          </cell>
        </row>
        <row r="9">
          <cell r="A9">
            <v>39904</v>
          </cell>
          <cell r="E9">
            <v>979.95992681985967</v>
          </cell>
          <cell r="F9">
            <v>1017.6520814406067</v>
          </cell>
          <cell r="G9">
            <v>1015.2272098072817</v>
          </cell>
          <cell r="H9">
            <v>1011.66915269911</v>
          </cell>
          <cell r="I9">
            <v>1006.1782877316858</v>
          </cell>
          <cell r="J9">
            <v>1005.5781525111984</v>
          </cell>
        </row>
        <row r="10">
          <cell r="A10">
            <v>39934</v>
          </cell>
          <cell r="E10">
            <v>1051.1137679499893</v>
          </cell>
          <cell r="F10">
            <v>1023.605082496955</v>
          </cell>
          <cell r="G10">
            <v>1015.4534357747051</v>
          </cell>
          <cell r="H10">
            <v>1015.5890519820732</v>
          </cell>
          <cell r="I10">
            <v>1005.2956751985879</v>
          </cell>
          <cell r="J10">
            <v>1007.4444427491579</v>
          </cell>
        </row>
        <row r="11">
          <cell r="A11">
            <v>39965</v>
          </cell>
          <cell r="E11">
            <v>1171.6054263370133</v>
          </cell>
          <cell r="F11">
            <v>1029.5929070673737</v>
          </cell>
          <cell r="G11">
            <v>1014.0985109698142</v>
          </cell>
          <cell r="H11">
            <v>1019.5241396399589</v>
          </cell>
          <cell r="I11">
            <v>1012.3565754633717</v>
          </cell>
          <cell r="J11">
            <v>1009.314196705222</v>
          </cell>
        </row>
        <row r="12">
          <cell r="A12">
            <v>39995</v>
          </cell>
          <cell r="E12">
            <v>1175.6379968982903</v>
          </cell>
          <cell r="F12">
            <v>1035.6157588603992</v>
          </cell>
          <cell r="G12">
            <v>1027.9421959763238</v>
          </cell>
          <cell r="H12">
            <v>1023.4744745229352</v>
          </cell>
          <cell r="I12">
            <v>1015.8870255957634</v>
          </cell>
          <cell r="J12">
            <v>1011.1874208078349</v>
          </cell>
        </row>
        <row r="13">
          <cell r="A13">
            <v>40026</v>
          </cell>
          <cell r="E13">
            <v>1225.2231149626566</v>
          </cell>
          <cell r="F13">
            <v>1041.67384277621</v>
          </cell>
          <cell r="G13">
            <v>1034.7438469968861</v>
          </cell>
          <cell r="H13">
            <v>1027.4401157091966</v>
          </cell>
          <cell r="I13">
            <v>1012.3565754633717</v>
          </cell>
          <cell r="J13">
            <v>1013.064121497372</v>
          </cell>
        </row>
        <row r="14">
          <cell r="A14">
            <v>40057</v>
          </cell>
          <cell r="E14">
            <v>1236.8257896427981</v>
          </cell>
          <cell r="F14">
            <v>1047.7673649135977</v>
          </cell>
          <cell r="G14">
            <v>1046.4093563170527</v>
          </cell>
          <cell r="H14">
            <v>1031.4211225058464</v>
          </cell>
          <cell r="I14">
            <v>1012.3565754633717</v>
          </cell>
          <cell r="J14">
            <v>1014.9443052261613</v>
          </cell>
        </row>
        <row r="15">
          <cell r="A15">
            <v>40087</v>
          </cell>
          <cell r="E15">
            <v>1300.4147513190101</v>
          </cell>
          <cell r="F15">
            <v>1053.8965325769784</v>
          </cell>
          <cell r="G15">
            <v>1055.8376309593812</v>
          </cell>
          <cell r="H15">
            <v>1035.4175544497848</v>
          </cell>
          <cell r="I15">
            <v>1012.3565754633717</v>
          </cell>
          <cell r="J15">
            <v>1016.8279784585062</v>
          </cell>
        </row>
        <row r="16">
          <cell r="A16">
            <v>40118</v>
          </cell>
          <cell r="E16">
            <v>1247.834158685265</v>
          </cell>
          <cell r="F16">
            <v>1060.0615542834453</v>
          </cell>
          <cell r="G16">
            <v>1055.2180120486064</v>
          </cell>
          <cell r="H16">
            <v>1039.4294713085985</v>
          </cell>
          <cell r="I16">
            <v>1011.4739629302736</v>
          </cell>
          <cell r="J16">
            <v>1018.7151476707073</v>
          </cell>
        </row>
        <row r="17">
          <cell r="A17">
            <v>40148</v>
          </cell>
          <cell r="E17">
            <v>1312.1576211752183</v>
          </cell>
          <cell r="F17">
            <v>1066.2626397698623</v>
          </cell>
          <cell r="G17">
            <v>1069.2995060208714</v>
          </cell>
          <cell r="H17">
            <v>1043.4569330814547</v>
          </cell>
          <cell r="I17">
            <v>1016.7696381288615</v>
          </cell>
          <cell r="J17">
            <v>1020.605819351085</v>
          </cell>
        </row>
        <row r="18">
          <cell r="A18">
            <v>40179</v>
          </cell>
          <cell r="E18">
            <v>1350.5497653690047</v>
          </cell>
          <cell r="F18">
            <v>1072.5000000000002</v>
          </cell>
          <cell r="G18">
            <v>1054.1033272091211</v>
          </cell>
          <cell r="H18">
            <v>1047.4999999999986</v>
          </cell>
          <cell r="I18">
            <v>1013.2391879964696</v>
          </cell>
          <cell r="J18">
            <v>1022.5000000000011</v>
          </cell>
        </row>
        <row r="19">
          <cell r="A19">
            <v>40210</v>
          </cell>
          <cell r="E19">
            <v>1278.3239971473326</v>
          </cell>
          <cell r="F19">
            <v>1078.7738471717128</v>
          </cell>
          <cell r="G19">
            <v>1073.5227244127279</v>
          </cell>
          <cell r="H19">
            <v>1051.558732529254</v>
          </cell>
          <cell r="I19">
            <v>1015.8870255957635</v>
          </cell>
          <cell r="J19">
            <v>1024.3976961298824</v>
          </cell>
        </row>
        <row r="20">
          <cell r="A20">
            <v>40238</v>
          </cell>
          <cell r="E20">
            <v>1341.8946724962314</v>
          </cell>
          <cell r="F20">
            <v>1085.0843947241563</v>
          </cell>
          <cell r="G20">
            <v>1075.1663661760435</v>
          </cell>
          <cell r="H20">
            <v>1055.6331913685276</v>
          </cell>
          <cell r="I20">
            <v>1020.3000882612533</v>
          </cell>
          <cell r="J20">
            <v>1026.2989142652418</v>
          </cell>
        </row>
        <row r="21">
          <cell r="A21">
            <v>40269</v>
          </cell>
          <cell r="E21">
            <v>1392.9932018401266</v>
          </cell>
          <cell r="F21">
            <v>1091.431857345051</v>
          </cell>
          <cell r="G21">
            <v>1067.3579953004489</v>
          </cell>
          <cell r="H21">
            <v>1059.7234374523166</v>
          </cell>
          <cell r="I21">
            <v>1020.3000882612533</v>
          </cell>
          <cell r="J21">
            <v>1028.2036609427014</v>
          </cell>
        </row>
        <row r="22">
          <cell r="A22">
            <v>40299</v>
          </cell>
          <cell r="E22">
            <v>1416.1955034791911</v>
          </cell>
          <cell r="F22">
            <v>1097.8164509779845</v>
          </cell>
          <cell r="G22">
            <v>1066.7044853945545</v>
          </cell>
          <cell r="H22">
            <v>1063.8295319512206</v>
          </cell>
          <cell r="I22">
            <v>1023.8305383936453</v>
          </cell>
          <cell r="J22">
            <v>1030.111942711015</v>
          </cell>
        </row>
        <row r="23">
          <cell r="A23">
            <v>40330</v>
          </cell>
          <cell r="E23">
            <v>1366.9373623627323</v>
          </cell>
          <cell r="F23">
            <v>1104.2383928297586</v>
          </cell>
          <cell r="G23">
            <v>1079.2465845884922</v>
          </cell>
          <cell r="H23">
            <v>1067.9515362728557</v>
          </cell>
          <cell r="I23">
            <v>1026.4783759929392</v>
          </cell>
          <cell r="J23">
            <v>1032.0237661310905</v>
          </cell>
        </row>
        <row r="24">
          <cell r="A24">
            <v>40360</v>
          </cell>
          <cell r="E24">
            <v>1316.1753885191467</v>
          </cell>
          <cell r="F24">
            <v>1110.6979013777784</v>
          </cell>
          <cell r="G24">
            <v>1098.6336637967527</v>
          </cell>
          <cell r="H24">
            <v>1072.0895120627733</v>
          </cell>
          <cell r="I24">
            <v>1025.5957634598412</v>
          </cell>
          <cell r="J24">
            <v>1033.9391377760121</v>
          </cell>
        </row>
        <row r="25">
          <cell r="A25">
            <v>40391</v>
          </cell>
          <cell r="E25">
            <v>1368.2818428089886</v>
          </cell>
          <cell r="F25">
            <v>1117.1951963774857</v>
          </cell>
          <cell r="G25">
            <v>1103.7217460640691</v>
          </cell>
          <cell r="H25">
            <v>1076.243521205382</v>
          </cell>
          <cell r="I25">
            <v>1030.891438658429</v>
          </cell>
          <cell r="J25">
            <v>1035.8580642310637</v>
          </cell>
        </row>
        <row r="26">
          <cell r="A26">
            <v>40422</v>
          </cell>
          <cell r="E26">
            <v>1394.2366720974153</v>
          </cell>
          <cell r="F26">
            <v>1123.730498869834</v>
          </cell>
          <cell r="G26">
            <v>1125.9286418662759</v>
          </cell>
          <cell r="H26">
            <v>1080.4136258248727</v>
          </cell>
          <cell r="I26">
            <v>1030.0088261253311</v>
          </cell>
          <cell r="J26">
            <v>1037.7805520937509</v>
          </cell>
        </row>
        <row r="27">
          <cell r="A27">
            <v>40452</v>
          </cell>
          <cell r="E27">
            <v>1451.2351543322486</v>
          </cell>
          <cell r="F27">
            <v>1130.3040311888099</v>
          </cell>
          <cell r="G27">
            <v>1133.2629678101332</v>
          </cell>
          <cell r="H27">
            <v>1084.5998882861481</v>
          </cell>
          <cell r="I27">
            <v>1031.774051191527</v>
          </cell>
          <cell r="J27">
            <v>1039.7066079738236</v>
          </cell>
        </row>
        <row r="28">
          <cell r="A28">
            <v>40483</v>
          </cell>
          <cell r="E28">
            <v>1490.57078593764</v>
          </cell>
          <cell r="F28">
            <v>1136.9160169689956</v>
          </cell>
          <cell r="G28">
            <v>1135.7962124453459</v>
          </cell>
          <cell r="H28">
            <v>1088.8023711957555</v>
          </cell>
          <cell r="I28">
            <v>1036.1871138570168</v>
          </cell>
          <cell r="J28">
            <v>1041.6362384932993</v>
          </cell>
        </row>
        <row r="29">
          <cell r="A29">
            <v>40513</v>
          </cell>
          <cell r="E29">
            <v>1525.9025826389607</v>
          </cell>
          <cell r="F29">
            <v>1143.5666811531778</v>
          </cell>
          <cell r="G29">
            <v>1123.3792382333902</v>
          </cell>
          <cell r="H29">
            <v>1093.0211374028224</v>
          </cell>
          <cell r="I29">
            <v>1037.0697263901147</v>
          </cell>
          <cell r="J29">
            <v>1043.5694502864853</v>
          </cell>
        </row>
        <row r="30">
          <cell r="A30">
            <v>40544</v>
          </cell>
          <cell r="E30">
            <v>1588.3251378658463</v>
          </cell>
          <cell r="F30">
            <v>1150.2562500000006</v>
          </cell>
          <cell r="G30">
            <v>1125.1953379718718</v>
          </cell>
          <cell r="H30">
            <v>1097.2562499999972</v>
          </cell>
          <cell r="I30">
            <v>1037.0697263901147</v>
          </cell>
          <cell r="J30">
            <v>1045.5062500000022</v>
          </cell>
        </row>
        <row r="31">
          <cell r="A31">
            <v>40575</v>
          </cell>
          <cell r="E31">
            <v>1603.98824798698</v>
          </cell>
          <cell r="F31">
            <v>1156.9849510916622</v>
          </cell>
          <cell r="G31">
            <v>1120.2332386864141</v>
          </cell>
          <cell r="H31">
            <v>1101.5077723243921</v>
          </cell>
          <cell r="I31">
            <v>1039.7175639894085</v>
          </cell>
          <cell r="J31">
            <v>1047.4466442928058</v>
          </cell>
        </row>
        <row r="32">
          <cell r="A32">
            <v>40603</v>
          </cell>
          <cell r="E32">
            <v>1675.1547153907306</v>
          </cell>
          <cell r="F32">
            <v>1163.7530133416578</v>
          </cell>
          <cell r="G32">
            <v>1122.807238315758</v>
          </cell>
          <cell r="H32">
            <v>1105.7757679585311</v>
          </cell>
          <cell r="I32">
            <v>1042.3654015887023</v>
          </cell>
          <cell r="J32">
            <v>1049.3906398362108</v>
          </cell>
        </row>
        <row r="33">
          <cell r="A33">
            <v>40634</v>
          </cell>
          <cell r="E33">
            <v>1677.2419690368938</v>
          </cell>
          <cell r="F33">
            <v>1170.5606670025672</v>
          </cell>
          <cell r="G33">
            <v>1122.1208384145998</v>
          </cell>
          <cell r="H33">
            <v>1110.0603007313002</v>
          </cell>
          <cell r="I33">
            <v>1053.839364518976</v>
          </cell>
          <cell r="J33">
            <v>1051.3382433139132</v>
          </cell>
        </row>
        <row r="34">
          <cell r="A34">
            <v>40664</v>
          </cell>
          <cell r="E34">
            <v>1660.1055034008211</v>
          </cell>
          <cell r="F34">
            <v>1177.4081436738884</v>
          </cell>
          <cell r="G34">
            <v>1131.701837034936</v>
          </cell>
          <cell r="H34">
            <v>1114.3614347189023</v>
          </cell>
          <cell r="I34">
            <v>1057.369814651368</v>
          </cell>
          <cell r="J34">
            <v>1053.2894614220138</v>
          </cell>
        </row>
        <row r="35">
          <cell r="A35">
            <v>40695</v>
          </cell>
          <cell r="E35">
            <v>1645.7058914192714</v>
          </cell>
          <cell r="F35">
            <v>1184.295676309916</v>
          </cell>
          <cell r="G35">
            <v>1149.1764345185941</v>
          </cell>
          <cell r="H35">
            <v>1118.6792342458152</v>
          </cell>
          <cell r="I35">
            <v>1064.4307149161516</v>
          </cell>
          <cell r="J35">
            <v>1055.2443008690409</v>
          </cell>
        </row>
        <row r="36">
          <cell r="A36">
            <v>40725</v>
          </cell>
          <cell r="E36">
            <v>1590.9000269070245</v>
          </cell>
          <cell r="F36">
            <v>1191.2234992276674</v>
          </cell>
          <cell r="G36">
            <v>1149.9343344094564</v>
          </cell>
          <cell r="H36">
            <v>1123.0137638857541</v>
          </cell>
          <cell r="I36">
            <v>1057.3698146513677</v>
          </cell>
          <cell r="J36">
            <v>1057.2027683759734</v>
          </cell>
        </row>
        <row r="37">
          <cell r="A37">
            <v>40756</v>
          </cell>
          <cell r="E37">
            <v>1551.1538237145801</v>
          </cell>
          <cell r="F37">
            <v>1198.1918481148534</v>
          </cell>
          <cell r="G37">
            <v>1173.4292310261912</v>
          </cell>
          <cell r="H37">
            <v>1127.3650884626368</v>
          </cell>
          <cell r="I37">
            <v>1059.1350397175638</v>
          </cell>
          <cell r="J37">
            <v>1059.1648706762637</v>
          </cell>
        </row>
        <row r="38">
          <cell r="A38">
            <v>40787</v>
          </cell>
          <cell r="E38">
            <v>1532.4033719987565</v>
          </cell>
          <cell r="F38">
            <v>1205.2009600378972</v>
          </cell>
          <cell r="G38">
            <v>1187.2430290370044</v>
          </cell>
          <cell r="H38">
            <v>1131.7332730515534</v>
          </cell>
          <cell r="I38">
            <v>1061.7828773168576</v>
          </cell>
          <cell r="J38">
            <v>1061.1306145158612</v>
          </cell>
        </row>
        <row r="39">
          <cell r="A39">
            <v>40817</v>
          </cell>
          <cell r="E39">
            <v>1399.6755483068166</v>
          </cell>
          <cell r="F39">
            <v>1212.2510734499988</v>
          </cell>
          <cell r="G39">
            <v>1208.7645259379087</v>
          </cell>
          <cell r="H39">
            <v>1136.1183829797394</v>
          </cell>
          <cell r="I39">
            <v>1064.4307149161514</v>
          </cell>
          <cell r="J39">
            <v>1063.1000066532356</v>
          </cell>
        </row>
        <row r="40">
          <cell r="A40">
            <v>40848</v>
          </cell>
          <cell r="E40">
            <v>1478.1561112470492</v>
          </cell>
          <cell r="F40">
            <v>1219.3424281992479</v>
          </cell>
          <cell r="G40">
            <v>1203.5450266895166</v>
          </cell>
          <cell r="H40">
            <v>1140.5204838275531</v>
          </cell>
          <cell r="I40">
            <v>1066.1959399823475</v>
          </cell>
          <cell r="J40">
            <v>1065.0730538593996</v>
          </cell>
        </row>
        <row r="41">
          <cell r="A41">
            <v>40878</v>
          </cell>
          <cell r="E41">
            <v>1475.0339385527159</v>
          </cell>
          <cell r="F41">
            <v>1226.4752655367836</v>
          </cell>
          <cell r="G41">
            <v>1213.61222523984</v>
          </cell>
          <cell r="H41">
            <v>1144.9396414294556</v>
          </cell>
          <cell r="I41">
            <v>1067.0785525154456</v>
          </cell>
          <cell r="J41">
            <v>1067.0497629179324</v>
          </cell>
        </row>
        <row r="42">
          <cell r="A42">
            <v>40909</v>
          </cell>
          <cell r="E42">
            <v>1449.9729623589017</v>
          </cell>
          <cell r="F42">
            <v>1233.649828125001</v>
          </cell>
          <cell r="G42">
            <v>1234.0469222972438</v>
          </cell>
          <cell r="H42">
            <v>1149.375921874996</v>
          </cell>
          <cell r="I42">
            <v>1060.9002647837597</v>
          </cell>
          <cell r="J42">
            <v>1069.0301406250035</v>
          </cell>
        </row>
        <row r="43">
          <cell r="A43">
            <v>40940</v>
          </cell>
          <cell r="E43">
            <v>1513.3794961507285</v>
          </cell>
          <cell r="F43">
            <v>1240.8663600458081</v>
          </cell>
          <cell r="G43">
            <v>1240.3103213953143</v>
          </cell>
          <cell r="H43">
            <v>1153.8293915097997</v>
          </cell>
          <cell r="I43">
            <v>1065.3133274492495</v>
          </cell>
          <cell r="J43">
            <v>1071.0141937893952</v>
          </cell>
        </row>
        <row r="44">
          <cell r="A44">
            <v>40969</v>
          </cell>
          <cell r="E44">
            <v>1538.7043179243458</v>
          </cell>
          <cell r="F44">
            <v>1248.1251068089284</v>
          </cell>
          <cell r="G44">
            <v>1235.3625221077973</v>
          </cell>
          <cell r="H44">
            <v>1158.3001169365602</v>
          </cell>
          <cell r="I44">
            <v>1069.7263901147394</v>
          </cell>
          <cell r="J44">
            <v>1073.0019292325269</v>
          </cell>
        </row>
        <row r="45">
          <cell r="A45">
            <v>41000</v>
          </cell>
          <cell r="E45">
            <v>1513.6220076819995</v>
          </cell>
          <cell r="F45">
            <v>1255.426315360254</v>
          </cell>
          <cell r="G45">
            <v>1231.4300226740772</v>
          </cell>
          <cell r="H45">
            <v>1162.7881650160357</v>
          </cell>
          <cell r="I45">
            <v>1074.1394527802292</v>
          </cell>
          <cell r="J45">
            <v>1074.9933537884776</v>
          </cell>
        </row>
        <row r="46">
          <cell r="A46">
            <v>41030</v>
          </cell>
          <cell r="E46">
            <v>1504.5959635980182</v>
          </cell>
          <cell r="F46">
            <v>1262.7702340902458</v>
          </cell>
          <cell r="G46">
            <v>1233.0030224475652</v>
          </cell>
          <cell r="H46">
            <v>1167.2936028680488</v>
          </cell>
          <cell r="I46">
            <v>1078.5525154457191</v>
          </cell>
          <cell r="J46">
            <v>1076.9884743040107</v>
          </cell>
        </row>
        <row r="47">
          <cell r="A47">
            <v>41061</v>
          </cell>
          <cell r="E47">
            <v>1412.2143087898896</v>
          </cell>
          <cell r="F47">
            <v>1270.1571128423855</v>
          </cell>
          <cell r="G47">
            <v>1259.0004187039401</v>
          </cell>
          <cell r="H47">
            <v>1171.8164978724899</v>
          </cell>
          <cell r="I47">
            <v>1077.669902912621</v>
          </cell>
          <cell r="J47">
            <v>1078.9872976385959</v>
          </cell>
        </row>
        <row r="48">
          <cell r="A48">
            <v>41091</v>
          </cell>
          <cell r="E48">
            <v>1427.762911670944</v>
          </cell>
          <cell r="F48">
            <v>1277.5872029216737</v>
          </cell>
          <cell r="G48">
            <v>1259.1291186854075</v>
          </cell>
          <cell r="H48">
            <v>1176.3569176703259</v>
          </cell>
          <cell r="I48">
            <v>1073.2568402471311</v>
          </cell>
          <cell r="J48">
            <v>1080.9898306644343</v>
          </cell>
        </row>
        <row r="49">
          <cell r="A49">
            <v>41122</v>
          </cell>
          <cell r="E49">
            <v>1439.1883831316472</v>
          </cell>
          <cell r="F49">
            <v>1285.0607571031805</v>
          </cell>
          <cell r="G49">
            <v>1267.4660174848941</v>
          </cell>
          <cell r="H49">
            <v>1180.9149301646105</v>
          </cell>
          <cell r="I49">
            <v>1072.3742277140332</v>
          </cell>
          <cell r="J49">
            <v>1082.9960802664812</v>
          </cell>
        </row>
        <row r="50">
          <cell r="A50">
            <v>41153</v>
          </cell>
          <cell r="E50">
            <v>1477.2940415308622</v>
          </cell>
          <cell r="F50">
            <v>1292.5780296406449</v>
          </cell>
          <cell r="G50">
            <v>1266.1647176722811</v>
          </cell>
          <cell r="H50">
            <v>1185.4906035215006</v>
          </cell>
          <cell r="I50">
            <v>1075.0220653133272</v>
          </cell>
          <cell r="J50">
            <v>1085.0060533424696</v>
          </cell>
        </row>
        <row r="51">
          <cell r="A51">
            <v>41183</v>
          </cell>
          <cell r="E51">
            <v>1527.961971405409</v>
          </cell>
          <cell r="F51">
            <v>1300.1392762751238</v>
          </cell>
          <cell r="G51">
            <v>1274.6875164449982</v>
          </cell>
          <cell r="H51">
            <v>1190.0840061712754</v>
          </cell>
          <cell r="I51">
            <v>1076.787290379523</v>
          </cell>
          <cell r="J51">
            <v>1087.0197568029348</v>
          </cell>
        </row>
        <row r="52">
          <cell r="A52">
            <v>41214</v>
          </cell>
          <cell r="E52">
            <v>1544.2864370310324</v>
          </cell>
          <cell r="F52">
            <v>1307.7447542436935</v>
          </cell>
          <cell r="G52">
            <v>1272.270816793003</v>
          </cell>
          <cell r="H52">
            <v>1194.6952068093601</v>
          </cell>
          <cell r="I52">
            <v>1078.5525154457189</v>
          </cell>
          <cell r="J52">
            <v>1089.0371975712374</v>
          </cell>
        </row>
        <row r="53">
          <cell r="A53">
            <v>41244</v>
          </cell>
          <cell r="E53">
            <v>1524.4858276609441</v>
          </cell>
          <cell r="F53">
            <v>1315.3947222882005</v>
          </cell>
          <cell r="G53">
            <v>1280.1787156542655</v>
          </cell>
          <cell r="H53">
            <v>1199.3242743973531</v>
          </cell>
          <cell r="I53">
            <v>1075.9046778464251</v>
          </cell>
          <cell r="J53">
            <v>1091.0583825835872</v>
          </cell>
        </row>
        <row r="54">
          <cell r="A54">
            <v>41275</v>
          </cell>
          <cell r="E54">
            <v>1554.1950141022419</v>
          </cell>
          <cell r="F54">
            <v>1323.0894406640637</v>
          </cell>
          <cell r="G54">
            <v>1278.4770158993103</v>
          </cell>
          <cell r="H54">
            <v>1203.9712781640567</v>
          </cell>
          <cell r="I54">
            <v>1069.7263901147394</v>
          </cell>
          <cell r="J54">
            <v>1093.0833187890673</v>
          </cell>
        </row>
        <row r="55">
          <cell r="A55">
            <v>41306</v>
          </cell>
          <cell r="E55">
            <v>1591.657428298005</v>
          </cell>
          <cell r="F55">
            <v>1330.8291711491293</v>
          </cell>
          <cell r="G55">
            <v>1268.7959172933884</v>
          </cell>
          <cell r="H55">
            <v>1208.6362876065136</v>
          </cell>
          <cell r="I55">
            <v>1070.6090026478373</v>
          </cell>
          <cell r="J55">
            <v>1095.1120131496577</v>
          </cell>
        </row>
        <row r="56">
          <cell r="A56">
            <v>41334</v>
          </cell>
          <cell r="E56">
            <v>1609.1497815654668</v>
          </cell>
          <cell r="F56">
            <v>1338.6141770525758</v>
          </cell>
          <cell r="G56">
            <v>1281.6659154401084</v>
          </cell>
          <cell r="H56">
            <v>1213.3193724910452</v>
          </cell>
          <cell r="I56">
            <v>1082.965578111209</v>
          </cell>
          <cell r="J56">
            <v>1097.1444726402597</v>
          </cell>
        </row>
        <row r="57">
          <cell r="A57">
            <v>41365</v>
          </cell>
          <cell r="E57">
            <v>1606.0519906408838</v>
          </cell>
          <cell r="F57">
            <v>1346.4447232238724</v>
          </cell>
          <cell r="G57">
            <v>1287.3430146226062</v>
          </cell>
          <cell r="H57">
            <v>1218.0206028542959</v>
          </cell>
          <cell r="I57">
            <v>1084.7308031774048</v>
          </cell>
          <cell r="J57">
            <v>1099.1807042487194</v>
          </cell>
        </row>
        <row r="58">
          <cell r="A58">
            <v>41395</v>
          </cell>
          <cell r="E58">
            <v>1572.7909028133956</v>
          </cell>
          <cell r="F58">
            <v>1354.3210760617887</v>
          </cell>
          <cell r="G58">
            <v>1302.0434125057488</v>
          </cell>
          <cell r="H58">
            <v>1222.7400490042796</v>
          </cell>
          <cell r="I58">
            <v>1082.965578111209</v>
          </cell>
          <cell r="J58">
            <v>1101.2207149758519</v>
          </cell>
        </row>
        <row r="59">
          <cell r="A59">
            <v>41426</v>
          </cell>
          <cell r="E59">
            <v>1600.630529981305</v>
          </cell>
          <cell r="F59">
            <v>1362.2435035234585</v>
          </cell>
          <cell r="G59">
            <v>1282.9958152486031</v>
          </cell>
          <cell r="H59">
            <v>1227.4777815214318</v>
          </cell>
          <cell r="I59">
            <v>1085.613415710503</v>
          </cell>
          <cell r="J59">
            <v>1103.2645118354653</v>
          </cell>
        </row>
        <row r="60">
          <cell r="A60">
            <v>41456</v>
          </cell>
          <cell r="E60">
            <v>1540.5020380547185</v>
          </cell>
          <cell r="F60">
            <v>1370.2122751334953</v>
          </cell>
          <cell r="G60">
            <v>1256.9984189922282</v>
          </cell>
          <cell r="H60">
            <v>1232.233871259665</v>
          </cell>
          <cell r="I60">
            <v>1085.6134157105027</v>
          </cell>
          <cell r="J60">
            <v>1105.3121018543852</v>
          </cell>
        </row>
        <row r="61">
          <cell r="A61">
            <v>41487</v>
          </cell>
          <cell r="E61">
            <v>1589.5982145578328</v>
          </cell>
          <cell r="F61">
            <v>1378.2276619931615</v>
          </cell>
          <cell r="G61">
            <v>1259.3579186524603</v>
          </cell>
          <cell r="H61">
            <v>1237.008389347428</v>
          </cell>
          <cell r="I61">
            <v>1086.4960282436007</v>
          </cell>
          <cell r="J61">
            <v>1107.363492072478</v>
          </cell>
        </row>
        <row r="62">
          <cell r="A62">
            <v>41518</v>
          </cell>
          <cell r="E62">
            <v>1614.2098695662401</v>
          </cell>
          <cell r="F62">
            <v>1386.289936789592</v>
          </cell>
          <cell r="G62">
            <v>1251.8647197314808</v>
          </cell>
          <cell r="H62">
            <v>1241.8014071887703</v>
          </cell>
          <cell r="I62">
            <v>1086.4960282436007</v>
          </cell>
          <cell r="J62">
            <v>1109.4186895426762</v>
          </cell>
        </row>
        <row r="63">
          <cell r="A63">
            <v>41548</v>
          </cell>
          <cell r="E63">
            <v>1636.7786805805304</v>
          </cell>
          <cell r="F63">
            <v>1394.3993738050708</v>
          </cell>
          <cell r="G63">
            <v>1258.4141187883674</v>
          </cell>
          <cell r="H63">
            <v>1246.6129964644094</v>
          </cell>
          <cell r="I63">
            <v>1088.2612533097968</v>
          </cell>
          <cell r="J63">
            <v>1111.477701331002</v>
          </cell>
        </row>
        <row r="64">
          <cell r="A64">
            <v>41579</v>
          </cell>
          <cell r="E64">
            <v>1714.1028510125841</v>
          </cell>
          <cell r="F64">
            <v>1402.5562489263618</v>
          </cell>
          <cell r="G64">
            <v>1271.6416168836076</v>
          </cell>
          <cell r="H64">
            <v>1251.4432291328033</v>
          </cell>
          <cell r="I64">
            <v>1085.6134157105027</v>
          </cell>
          <cell r="J64">
            <v>1113.5405345165914</v>
          </cell>
        </row>
        <row r="65">
          <cell r="A65">
            <v>41609</v>
          </cell>
          <cell r="E65">
            <v>1721.8614784582714</v>
          </cell>
          <cell r="F65">
            <v>1410.7608396540954</v>
          </cell>
          <cell r="G65">
            <v>1268.6386173160397</v>
          </cell>
          <cell r="H65">
            <v>1256.2921774312258</v>
          </cell>
          <cell r="I65">
            <v>1085.6134157105027</v>
          </cell>
          <cell r="J65">
            <v>1115.6071961917191</v>
          </cell>
        </row>
        <row r="66">
          <cell r="A66">
            <v>41640</v>
          </cell>
          <cell r="E66">
            <v>1756.11351107063</v>
          </cell>
          <cell r="F66">
            <v>1419.0134251122088</v>
          </cell>
          <cell r="G66">
            <v>1263.2189180964765</v>
          </cell>
          <cell r="H66">
            <v>1261.1599138768479</v>
          </cell>
          <cell r="I66">
            <v>1082.965578111209</v>
          </cell>
          <cell r="J66">
            <v>1117.6776934618226</v>
          </cell>
        </row>
        <row r="67">
          <cell r="A67">
            <v>41671</v>
          </cell>
          <cell r="E67">
            <v>1770.4478147403479</v>
          </cell>
          <cell r="F67">
            <v>1427.3142860574417</v>
          </cell>
          <cell r="G67">
            <v>1296.108913360317</v>
          </cell>
          <cell r="H67">
            <v>1266.0465112678214</v>
          </cell>
          <cell r="I67">
            <v>1086.4960282436009</v>
          </cell>
          <cell r="J67">
            <v>1119.7520334455264</v>
          </cell>
        </row>
        <row r="68">
          <cell r="A68">
            <v>41699</v>
          </cell>
          <cell r="E68">
            <v>1839.9602402997568</v>
          </cell>
          <cell r="F68">
            <v>1435.6637048888881</v>
          </cell>
          <cell r="G68">
            <v>1300.6420127075507</v>
          </cell>
          <cell r="H68">
            <v>1270.9520426843683</v>
          </cell>
          <cell r="I68">
            <v>1095.3221535745806</v>
          </cell>
          <cell r="J68">
            <v>1121.8302232746671</v>
          </cell>
        </row>
        <row r="69">
          <cell r="A69">
            <v>41730</v>
          </cell>
          <cell r="E69">
            <v>1862.551691528816</v>
          </cell>
          <cell r="F69">
            <v>1444.0619656576037</v>
          </cell>
          <cell r="G69">
            <v>1298.1681130637924</v>
          </cell>
          <cell r="H69">
            <v>1275.8765814898734</v>
          </cell>
          <cell r="I69">
            <v>1101.5004413062666</v>
          </cell>
          <cell r="J69">
            <v>1123.9122700943171</v>
          </cell>
        </row>
        <row r="70">
          <cell r="A70">
            <v>41760</v>
          </cell>
          <cell r="E70">
            <v>1907.7006336647808</v>
          </cell>
          <cell r="F70">
            <v>1452.5093540762689</v>
          </cell>
          <cell r="G70">
            <v>1304.7461121165607</v>
          </cell>
          <cell r="H70">
            <v>1280.8202013319813</v>
          </cell>
          <cell r="I70">
            <v>1105.0308914386585</v>
          </cell>
          <cell r="J70">
            <v>1125.9981810628101</v>
          </cell>
        </row>
        <row r="71">
          <cell r="A71">
            <v>41791</v>
          </cell>
          <cell r="E71">
            <v>1904.5623515868617</v>
          </cell>
          <cell r="F71">
            <v>1461.0061575289099</v>
          </cell>
          <cell r="G71">
            <v>1320.7192098164348</v>
          </cell>
          <cell r="H71">
            <v>1285.7829761436981</v>
          </cell>
          <cell r="I71">
            <v>1110.3265666372463</v>
          </cell>
          <cell r="J71">
            <v>1128.0879633517648</v>
          </cell>
        </row>
        <row r="72">
          <cell r="A72">
            <v>41821</v>
          </cell>
          <cell r="E72">
            <v>1982.0032062027228</v>
          </cell>
          <cell r="F72">
            <v>1469.5526650806742</v>
          </cell>
          <cell r="G72">
            <v>1324.065409334582</v>
          </cell>
          <cell r="H72">
            <v>1290.7649801444973</v>
          </cell>
          <cell r="I72">
            <v>1111.2091791703444</v>
          </cell>
          <cell r="J72">
            <v>1130.1816241461102</v>
          </cell>
        </row>
        <row r="73">
          <cell r="A73">
            <v>41852</v>
          </cell>
          <cell r="E73">
            <v>2010.1624087098653</v>
          </cell>
          <cell r="F73">
            <v>1478.1491674876661</v>
          </cell>
          <cell r="G73">
            <v>1332.4166081320095</v>
          </cell>
          <cell r="H73">
            <v>1295.7662878414289</v>
          </cell>
          <cell r="I73">
            <v>1109.4439541041484</v>
          </cell>
          <cell r="J73">
            <v>1132.2791706441101</v>
          </cell>
        </row>
        <row r="74">
          <cell r="A74">
            <v>41883</v>
          </cell>
          <cell r="E74">
            <v>2052.1351899470487</v>
          </cell>
          <cell r="F74">
            <v>1486.7959572068378</v>
          </cell>
          <cell r="G74">
            <v>1346.630806085165</v>
          </cell>
          <cell r="H74">
            <v>1300.7869740302351</v>
          </cell>
          <cell r="I74">
            <v>1109.4439541041484</v>
          </cell>
          <cell r="J74">
            <v>1134.3806100573879</v>
          </cell>
        </row>
        <row r="75">
          <cell r="A75">
            <v>41913</v>
          </cell>
          <cell r="E75">
            <v>1970.3295631570566</v>
          </cell>
          <cell r="F75">
            <v>1495.4933284059387</v>
          </cell>
          <cell r="G75">
            <v>1338.1509073062705</v>
          </cell>
          <cell r="H75">
            <v>1305.8271137964671</v>
          </cell>
          <cell r="I75">
            <v>1110.3265666372463</v>
          </cell>
          <cell r="J75">
            <v>1136.4859496109509</v>
          </cell>
        </row>
        <row r="76">
          <cell r="A76">
            <v>41944</v>
          </cell>
          <cell r="E76">
            <v>1929.5706457424644</v>
          </cell>
          <cell r="F76">
            <v>1504.2415769735233</v>
          </cell>
          <cell r="G76">
            <v>1345.7728062087172</v>
          </cell>
          <cell r="H76">
            <v>1310.8867825166096</v>
          </cell>
          <cell r="I76">
            <v>1111.2091791703444</v>
          </cell>
          <cell r="J76">
            <v>1138.5951965432162</v>
          </cell>
        </row>
        <row r="77">
          <cell r="A77">
            <v>41974</v>
          </cell>
          <cell r="E77">
            <v>1950.0504615556099</v>
          </cell>
          <cell r="F77">
            <v>1513.0410005290175</v>
          </cell>
          <cell r="G77">
            <v>1366.6079032084631</v>
          </cell>
          <cell r="H77">
            <v>1315.9660558592072</v>
          </cell>
          <cell r="I77">
            <v>1106.7961165048546</v>
          </cell>
          <cell r="J77">
            <v>1140.7083581060342</v>
          </cell>
        </row>
        <row r="78">
          <cell r="A78">
            <v>42005</v>
          </cell>
          <cell r="E78">
            <v>1941.4476153323023</v>
          </cell>
          <cell r="F78">
            <v>1521.8918984328441</v>
          </cell>
          <cell r="G78">
            <v>1374.2584021067912</v>
          </cell>
          <cell r="H78">
            <v>1321.0650097859964</v>
          </cell>
          <cell r="I78">
            <v>1098.8526037069728</v>
          </cell>
          <cell r="J78">
            <v>1142.825441564715</v>
          </cell>
        </row>
        <row r="79">
          <cell r="A79">
            <v>42036</v>
          </cell>
          <cell r="E79">
            <v>1952.1050610458567</v>
          </cell>
          <cell r="F79">
            <v>1530.7945717966063</v>
          </cell>
          <cell r="G79">
            <v>1437.8361929515893</v>
          </cell>
          <cell r="H79">
            <v>1326.1837205530412</v>
          </cell>
          <cell r="I79">
            <v>1097.0873786407767</v>
          </cell>
          <cell r="J79">
            <v>1144.9464541980522</v>
          </cell>
        </row>
        <row r="80">
          <cell r="A80">
            <v>42064</v>
          </cell>
          <cell r="E80">
            <v>2029.7705762544208</v>
          </cell>
          <cell r="F80">
            <v>1539.7493234933327</v>
          </cell>
          <cell r="G80">
            <v>1435.9056932295812</v>
          </cell>
          <cell r="H80">
            <v>1331.3222647118741</v>
          </cell>
          <cell r="I80">
            <v>1106.7961165048546</v>
          </cell>
          <cell r="J80">
            <v>1147.0714032983483</v>
          </cell>
        </row>
        <row r="81">
          <cell r="A81">
            <v>42095</v>
          </cell>
          <cell r="E81">
            <v>1991.6126712057398</v>
          </cell>
          <cell r="F81">
            <v>1548.75645816778</v>
          </cell>
          <cell r="G81">
            <v>1431.343993886466</v>
          </cell>
          <cell r="H81">
            <v>1336.4807191106406</v>
          </cell>
          <cell r="I81">
            <v>1114.7396293027361</v>
          </cell>
          <cell r="J81">
            <v>1149.2002961714404</v>
          </cell>
        </row>
        <row r="82">
          <cell r="A82">
            <v>42125</v>
          </cell>
          <cell r="E82">
            <v>2039.9599790665097</v>
          </cell>
          <cell r="F82">
            <v>1557.8162822467984</v>
          </cell>
          <cell r="G82">
            <v>1411.8530966931551</v>
          </cell>
          <cell r="H82">
            <v>1341.6591608952485</v>
          </cell>
          <cell r="I82">
            <v>1113.8570167696382</v>
          </cell>
          <cell r="J82">
            <v>1151.3331401367245</v>
          </cell>
        </row>
        <row r="83">
          <cell r="A83">
            <v>42156</v>
          </cell>
          <cell r="E83">
            <v>2015.1166972454703</v>
          </cell>
          <cell r="F83">
            <v>1566.9291039497557</v>
          </cell>
          <cell r="G83">
            <v>1414.6844962854334</v>
          </cell>
          <cell r="H83">
            <v>1346.8576675105219</v>
          </cell>
          <cell r="I83">
            <v>1120.0353045013242</v>
          </cell>
          <cell r="J83">
            <v>1153.4699425271808</v>
          </cell>
        </row>
        <row r="84">
          <cell r="A84">
            <v>42186</v>
          </cell>
          <cell r="E84">
            <v>1959.0521238698402</v>
          </cell>
          <cell r="F84">
            <v>1576.095233299023</v>
          </cell>
          <cell r="G84">
            <v>1406.833797415934</v>
          </cell>
          <cell r="H84">
            <v>1352.076316701359</v>
          </cell>
          <cell r="I84">
            <v>1122.6831421006179</v>
          </cell>
          <cell r="J84">
            <v>1155.6107106893992</v>
          </cell>
        </row>
        <row r="85">
          <cell r="A85">
            <v>42217</v>
          </cell>
          <cell r="E85">
            <v>1952.8691682942954</v>
          </cell>
          <cell r="F85">
            <v>1585.3149821305219</v>
          </cell>
          <cell r="G85">
            <v>1427.0396945062848</v>
          </cell>
          <cell r="H85">
            <v>1357.315186513895</v>
          </cell>
          <cell r="I85">
            <v>1123.5657546337159</v>
          </cell>
          <cell r="J85">
            <v>1157.7554519836042</v>
          </cell>
        </row>
        <row r="86">
          <cell r="A86">
            <v>42248</v>
          </cell>
          <cell r="E86">
            <v>1874.0315865827126</v>
          </cell>
          <cell r="F86">
            <v>1594.5886641043335</v>
          </cell>
          <cell r="G86">
            <v>1412.6967965716622</v>
          </cell>
          <cell r="H86">
            <v>1362.5743552966694</v>
          </cell>
          <cell r="I86">
            <v>1123.5657546337159</v>
          </cell>
          <cell r="J86">
            <v>1159.9041737836808</v>
          </cell>
        </row>
        <row r="87">
          <cell r="A87">
            <v>42278</v>
          </cell>
          <cell r="E87">
            <v>1805.1635363667162</v>
          </cell>
          <cell r="F87">
            <v>1603.9165947153692</v>
          </cell>
          <cell r="G87">
            <v>1408.8786971214686</v>
          </cell>
          <cell r="H87">
            <v>1367.8539017017974</v>
          </cell>
          <cell r="I87">
            <v>1121.80052956752</v>
          </cell>
          <cell r="J87">
            <v>1162.0568834771991</v>
          </cell>
        </row>
        <row r="88">
          <cell r="A88">
            <v>42309</v>
          </cell>
          <cell r="E88">
            <v>1840.4705159095408</v>
          </cell>
          <cell r="F88">
            <v>1613.2990913041037</v>
          </cell>
          <cell r="G88">
            <v>1405.2607976424461</v>
          </cell>
          <cell r="H88">
            <v>1373.1539046861467</v>
          </cell>
          <cell r="I88">
            <v>1122.6831421006179</v>
          </cell>
          <cell r="J88">
            <v>1164.2135884654404</v>
          </cell>
        </row>
        <row r="89">
          <cell r="A89">
            <v>42339</v>
          </cell>
          <cell r="E89">
            <v>1836.2363603590748</v>
          </cell>
          <cell r="F89">
            <v>1622.7364730673714</v>
          </cell>
          <cell r="G89">
            <v>1406.6764974385851</v>
          </cell>
          <cell r="H89">
            <v>1378.4744435125176</v>
          </cell>
          <cell r="I89">
            <v>1121.80052956752</v>
          </cell>
          <cell r="J89">
            <v>1166.3742961634218</v>
          </cell>
        </row>
        <row r="90">
          <cell r="A90">
            <v>42370</v>
          </cell>
          <cell r="E90">
            <v>1779.9493033344691</v>
          </cell>
          <cell r="F90">
            <v>1632.2290610692255</v>
          </cell>
          <cell r="G90">
            <v>1422.6352951405183</v>
          </cell>
          <cell r="H90">
            <v>1383.8155977508293</v>
          </cell>
          <cell r="I90">
            <v>1116.5048543689322</v>
          </cell>
          <cell r="J90">
            <v>1168.5390139999229</v>
          </cell>
        </row>
        <row r="91">
          <cell r="A91">
            <v>42401</v>
          </cell>
          <cell r="E91">
            <v>1759.1464290721267</v>
          </cell>
          <cell r="F91">
            <v>1641.7771782518605</v>
          </cell>
          <cell r="G91">
            <v>1428.169394343608</v>
          </cell>
          <cell r="H91">
            <v>1389.1774472793086</v>
          </cell>
          <cell r="I91">
            <v>1119.1526919682262</v>
          </cell>
          <cell r="J91">
            <v>1170.7077494175101</v>
          </cell>
        </row>
        <row r="92">
          <cell r="A92">
            <v>42430</v>
          </cell>
          <cell r="E92">
            <v>1767.379194861717</v>
          </cell>
          <cell r="F92">
            <v>1651.3811494465995</v>
          </cell>
          <cell r="G92">
            <v>1431.2295939029391</v>
          </cell>
          <cell r="H92">
            <v>1394.5600722856861</v>
          </cell>
          <cell r="I92">
            <v>1121.8005295675202</v>
          </cell>
          <cell r="J92">
            <v>1172.8805098725629</v>
          </cell>
        </row>
        <row r="93">
          <cell r="A93">
            <v>42461</v>
          </cell>
          <cell r="E93">
            <v>1860.7522298434612</v>
          </cell>
          <cell r="F93">
            <v>1661.0413013849443</v>
          </cell>
          <cell r="G93">
            <v>1442.4693922844081</v>
          </cell>
          <cell r="H93">
            <v>1399.963553268394</v>
          </cell>
          <cell r="I93">
            <v>1128.8614298323041</v>
          </cell>
          <cell r="J93">
            <v>1175.0573028352997</v>
          </cell>
        </row>
        <row r="94">
          <cell r="A94">
            <v>42491</v>
          </cell>
          <cell r="E94">
            <v>1929.1740065952699</v>
          </cell>
          <cell r="F94">
            <v>1670.7579627096916</v>
          </cell>
          <cell r="G94">
            <v>1441.3253924491439</v>
          </cell>
          <cell r="H94">
            <v>1405.387971037771</v>
          </cell>
          <cell r="I94">
            <v>1132.391879964696</v>
          </cell>
          <cell r="J94">
            <v>1177.2381357898025</v>
          </cell>
        </row>
        <row r="95">
          <cell r="A95">
            <v>42522</v>
          </cell>
          <cell r="E95">
            <v>1948.3925012125587</v>
          </cell>
          <cell r="F95">
            <v>1680.5314639861133</v>
          </cell>
          <cell r="G95">
            <v>1454.4241905629171</v>
          </cell>
          <cell r="H95">
            <v>1410.8334067172698</v>
          </cell>
          <cell r="I95">
            <v>1136.8049426301859</v>
          </cell>
          <cell r="J95">
            <v>1179.4230162340441</v>
          </cell>
        </row>
        <row r="96">
          <cell r="A96">
            <v>42552</v>
          </cell>
          <cell r="E96">
            <v>1955.0622214056277</v>
          </cell>
          <cell r="F96">
            <v>1690.3621377132024</v>
          </cell>
          <cell r="G96">
            <v>1480.2070868501798</v>
          </cell>
          <cell r="H96">
            <v>1416.2999417446717</v>
          </cell>
          <cell r="I96">
            <v>1139.4527802294795</v>
          </cell>
          <cell r="J96">
            <v>1181.6119516799122</v>
          </cell>
        </row>
        <row r="97">
          <cell r="A97">
            <v>42583</v>
          </cell>
          <cell r="E97">
            <v>2031.4341966511652</v>
          </cell>
          <cell r="F97">
            <v>1700.250318334985</v>
          </cell>
          <cell r="G97">
            <v>1492.6909850524985</v>
          </cell>
          <cell r="H97">
            <v>1421.7876578733033</v>
          </cell>
          <cell r="I97">
            <v>1137.6875551632836</v>
          </cell>
          <cell r="J97">
            <v>1183.8049496532367</v>
          </cell>
        </row>
        <row r="98">
          <cell r="A98">
            <v>42614</v>
          </cell>
          <cell r="E98">
            <v>2036.8587050319629</v>
          </cell>
          <cell r="F98">
            <v>1710.1963422518979</v>
          </cell>
          <cell r="G98">
            <v>1494.0494848568746</v>
          </cell>
          <cell r="H98">
            <v>1427.2966371732593</v>
          </cell>
          <cell r="I98">
            <v>1135.9223300970875</v>
          </cell>
          <cell r="J98">
            <v>1186.0020176938149</v>
          </cell>
        </row>
        <row r="99">
          <cell r="A99">
            <v>42644</v>
          </cell>
          <cell r="E99">
            <v>2061.6937144668373</v>
          </cell>
          <cell r="F99">
            <v>1720.2005478322337</v>
          </cell>
          <cell r="G99">
            <v>1497.7531843235422</v>
          </cell>
          <cell r="H99">
            <v>1432.8269620326309</v>
          </cell>
          <cell r="I99">
            <v>1136.8049426301857</v>
          </cell>
          <cell r="J99">
            <v>1188.2031633554373</v>
          </cell>
        </row>
        <row r="100">
          <cell r="A100">
            <v>42675</v>
          </cell>
          <cell r="E100">
            <v>2074.4314476066256</v>
          </cell>
          <cell r="F100">
            <v>1730.2632754236515</v>
          </cell>
          <cell r="G100">
            <v>1484.1681862797818</v>
          </cell>
          <cell r="H100">
            <v>1438.3787151587369</v>
          </cell>
          <cell r="I100">
            <v>1139.4527802294792</v>
          </cell>
          <cell r="J100">
            <v>1190.4083942059137</v>
          </cell>
        </row>
        <row r="101">
          <cell r="A101">
            <v>42705</v>
          </cell>
          <cell r="E101">
            <v>2119.9443747338696</v>
          </cell>
          <cell r="F101">
            <v>1740.384867364756</v>
          </cell>
          <cell r="G101">
            <v>1453.5089906947057</v>
          </cell>
          <cell r="H101">
            <v>1443.9519795793606</v>
          </cell>
          <cell r="I101">
            <v>1135.0397175639894</v>
          </cell>
          <cell r="J101">
            <v>1192.6177178270998</v>
          </cell>
        </row>
        <row r="102">
          <cell r="A102">
            <v>42736</v>
          </cell>
          <cell r="E102">
            <v>2155.197366072246</v>
          </cell>
          <cell r="F102">
            <v>1750.5656679967444</v>
          </cell>
          <cell r="G102">
            <v>1446.2874917346014</v>
          </cell>
          <cell r="H102">
            <v>1449.546838643992</v>
          </cell>
          <cell r="I102">
            <v>1133.2744924977935</v>
          </cell>
          <cell r="J102">
            <v>1194.8311418149221</v>
          </cell>
        </row>
        <row r="103">
          <cell r="A103">
            <v>42767</v>
          </cell>
          <cell r="E103">
            <v>2173.4863057177872</v>
          </cell>
          <cell r="F103">
            <v>1760.8060236751205</v>
          </cell>
          <cell r="G103">
            <v>1444.5285919878829</v>
          </cell>
          <cell r="H103">
            <v>1455.1633760250743</v>
          </cell>
          <cell r="I103">
            <v>1142.9832303618712</v>
          </cell>
          <cell r="J103">
            <v>1197.0486737794051</v>
          </cell>
        </row>
        <row r="104">
          <cell r="A104">
            <v>42795</v>
          </cell>
          <cell r="E104">
            <v>2178.0966371444083</v>
          </cell>
          <cell r="F104">
            <v>1771.1062827814781</v>
          </cell>
          <cell r="G104">
            <v>1458.3280900007551</v>
          </cell>
          <cell r="H104">
            <v>1460.8016757192547</v>
          </cell>
          <cell r="I104">
            <v>1144.748455428067</v>
          </cell>
          <cell r="J104">
            <v>1199.2703213446966</v>
          </cell>
        </row>
        <row r="105">
          <cell r="A105">
            <v>42826</v>
          </cell>
          <cell r="E105">
            <v>2207.2167426129777</v>
          </cell>
          <cell r="F105">
            <v>1781.4667957353529</v>
          </cell>
          <cell r="G105">
            <v>1464.2482891482466</v>
          </cell>
          <cell r="H105">
            <v>1466.4618220486414</v>
          </cell>
          <cell r="I105">
            <v>1146.5136804942631</v>
          </cell>
          <cell r="J105">
            <v>1201.4960921490949</v>
          </cell>
        </row>
        <row r="106">
          <cell r="A106">
            <v>42856</v>
          </cell>
          <cell r="E106">
            <v>2216.9189454187967</v>
          </cell>
          <cell r="F106">
            <v>1791.8879150061446</v>
          </cell>
          <cell r="G106">
            <v>1485.2549861232824</v>
          </cell>
          <cell r="H106">
            <v>1472.1438996620636</v>
          </cell>
          <cell r="I106">
            <v>1150.926743159753</v>
          </cell>
          <cell r="J106">
            <v>1203.7259938450741</v>
          </cell>
        </row>
        <row r="107">
          <cell r="A107">
            <v>42887</v>
          </cell>
          <cell r="E107">
            <v>2187.541960590353</v>
          </cell>
          <cell r="F107">
            <v>1802.3699951251069</v>
          </cell>
          <cell r="G107">
            <v>1497.9819842905945</v>
          </cell>
          <cell r="H107">
            <v>1477.8479935363387</v>
          </cell>
          <cell r="I107">
            <v>1151.8093556928509</v>
          </cell>
          <cell r="J107">
            <v>1205.9600340993111</v>
          </cell>
        </row>
        <row r="108">
          <cell r="A108">
            <v>42917</v>
          </cell>
          <cell r="E108">
            <v>2171.0433394665106</v>
          </cell>
          <cell r="F108">
            <v>1812.91339269741</v>
          </cell>
          <cell r="G108">
            <v>1480.4787868110548</v>
          </cell>
          <cell r="H108">
            <v>1483.5741889775422</v>
          </cell>
          <cell r="I108">
            <v>1150.926743159753</v>
          </cell>
          <cell r="J108">
            <v>1208.1982205927113</v>
          </cell>
        </row>
        <row r="109">
          <cell r="A109">
            <v>42948</v>
          </cell>
          <cell r="E109">
            <v>2169.7193222912952</v>
          </cell>
          <cell r="F109">
            <v>1823.5184664142719</v>
          </cell>
          <cell r="G109">
            <v>1452.3220908656192</v>
          </cell>
          <cell r="H109">
            <v>1489.3225716222837</v>
          </cell>
          <cell r="I109">
            <v>1150.926743159753</v>
          </cell>
          <cell r="J109">
            <v>1210.4405610204358</v>
          </cell>
        </row>
        <row r="110">
          <cell r="A110">
            <v>42979</v>
          </cell>
          <cell r="E110">
            <v>2184.2090597431743</v>
          </cell>
          <cell r="F110">
            <v>1834.1855770651612</v>
          </cell>
          <cell r="G110">
            <v>1472.7710879209637</v>
          </cell>
          <cell r="H110">
            <v>1495.0932274389877</v>
          </cell>
          <cell r="I110">
            <v>1151.8093556928509</v>
          </cell>
          <cell r="J110">
            <v>1212.687063091927</v>
          </cell>
        </row>
        <row r="111">
          <cell r="A111">
            <v>43009</v>
          </cell>
          <cell r="E111">
            <v>2251.032959798817</v>
          </cell>
          <cell r="F111">
            <v>1844.9150875500713</v>
          </cell>
          <cell r="G111">
            <v>1453.2801907276528</v>
          </cell>
          <cell r="H111">
            <v>1500.8862427291795</v>
          </cell>
          <cell r="I111">
            <v>1154.4571932921449</v>
          </cell>
          <cell r="J111">
            <v>1214.937734530936</v>
          </cell>
        </row>
        <row r="112">
          <cell r="A112">
            <v>43040</v>
          </cell>
          <cell r="E112">
            <v>2312.5211707777539</v>
          </cell>
          <cell r="F112">
            <v>1855.707362891867</v>
          </cell>
          <cell r="G112">
            <v>1477.1611872887893</v>
          </cell>
          <cell r="H112">
            <v>1506.7017041287754</v>
          </cell>
          <cell r="I112">
            <v>1155.3398058252428</v>
          </cell>
          <cell r="J112">
            <v>1217.1925830755483</v>
          </cell>
        </row>
        <row r="113">
          <cell r="A113">
            <v>43070</v>
          </cell>
          <cell r="E113">
            <v>2323.4385435724012</v>
          </cell>
          <cell r="F113">
            <v>1866.5627702487016</v>
          </cell>
          <cell r="G113">
            <v>1488.7870856146596</v>
          </cell>
          <cell r="H113">
            <v>1512.5396986093785</v>
          </cell>
          <cell r="I113">
            <v>1158.8702559576348</v>
          </cell>
          <cell r="J113">
            <v>1219.451616478211</v>
          </cell>
        </row>
        <row r="114">
          <cell r="A114">
            <v>43101</v>
          </cell>
          <cell r="E114">
            <v>2351.2159101496968</v>
          </cell>
          <cell r="F114">
            <v>1877.4816789265092</v>
          </cell>
          <cell r="G114">
            <v>1482.6809864939378</v>
          </cell>
          <cell r="H114">
            <v>1518.4003134795798</v>
          </cell>
          <cell r="I114">
            <v>1154.4571932921449</v>
          </cell>
          <cell r="J114">
            <v>1221.7148425057594</v>
          </cell>
        </row>
        <row r="115">
          <cell r="A115">
            <v>43132</v>
          </cell>
          <cell r="E115">
            <v>2318.4172051699816</v>
          </cell>
          <cell r="F115">
            <v>1888.4644603915676</v>
          </cell>
          <cell r="G115">
            <v>1470.8262882010142</v>
          </cell>
          <cell r="H115">
            <v>1524.2836363862634</v>
          </cell>
          <cell r="I115">
            <v>1162.4007060900265</v>
          </cell>
          <cell r="J115">
            <v>1223.9822689394432</v>
          </cell>
        </row>
        <row r="116">
          <cell r="A116">
            <v>43160</v>
          </cell>
          <cell r="E116">
            <v>2248.5042219646671</v>
          </cell>
          <cell r="F116">
            <v>1899.511488283136</v>
          </cell>
          <cell r="G116">
            <v>1472.999887888016</v>
          </cell>
          <cell r="H116">
            <v>1530.1897553159174</v>
          </cell>
          <cell r="I116">
            <v>1169.4616063548103</v>
          </cell>
          <cell r="J116">
            <v>1226.2539035749539</v>
          </cell>
        </row>
        <row r="117">
          <cell r="A117">
            <v>43191</v>
          </cell>
          <cell r="E117">
            <v>2244.9523205784762</v>
          </cell>
          <cell r="F117">
            <v>1910.6231384261669</v>
          </cell>
          <cell r="G117">
            <v>1484.1252862859587</v>
          </cell>
          <cell r="H117">
            <v>1536.1187585959499</v>
          </cell>
          <cell r="I117">
            <v>1172.9920564872023</v>
          </cell>
          <cell r="J117">
            <v>1228.5297542224512</v>
          </cell>
        </row>
        <row r="118">
          <cell r="A118">
            <v>43221</v>
          </cell>
          <cell r="E118">
            <v>2285.8383715067685</v>
          </cell>
          <cell r="F118">
            <v>1921.7997888440909</v>
          </cell>
          <cell r="G118">
            <v>1471.4125881165876</v>
          </cell>
          <cell r="H118">
            <v>1542.0707348960098</v>
          </cell>
          <cell r="I118">
            <v>1176.5225066195942</v>
          </cell>
          <cell r="J118">
            <v>1230.80982870659</v>
          </cell>
        </row>
        <row r="119">
          <cell r="A119">
            <v>43252</v>
          </cell>
          <cell r="E119">
            <v>2357.0462008413465</v>
          </cell>
          <cell r="F119">
            <v>1933.0418197716781</v>
          </cell>
          <cell r="G119">
            <v>1483.2529864115702</v>
          </cell>
          <cell r="H119">
            <v>1548.045773229313</v>
          </cell>
          <cell r="I119">
            <v>1177.4051191526921</v>
          </cell>
          <cell r="J119">
            <v>1233.0941348665472</v>
          </cell>
        </row>
        <row r="120">
          <cell r="A120">
            <v>43282</v>
          </cell>
          <cell r="E120">
            <v>2396.9604640895727</v>
          </cell>
          <cell r="F120">
            <v>1944.3496136679732</v>
          </cell>
          <cell r="G120">
            <v>1491.7471851884056</v>
          </cell>
          <cell r="H120">
            <v>1554.0439629539737</v>
          </cell>
          <cell r="I120">
            <v>1179.170344218888</v>
          </cell>
          <cell r="J120">
            <v>1235.3826805560489</v>
          </cell>
        </row>
        <row r="121">
          <cell r="A121">
            <v>43313</v>
          </cell>
          <cell r="E121">
            <v>2424.5253609590404</v>
          </cell>
          <cell r="F121">
            <v>1955.7235552293075</v>
          </cell>
          <cell r="G121">
            <v>1480.7790867678118</v>
          </cell>
          <cell r="H121">
            <v>1560.0653937743405</v>
          </cell>
          <cell r="I121">
            <v>1185.3486319505739</v>
          </cell>
          <cell r="J121">
            <v>1237.675473643397</v>
          </cell>
        </row>
        <row r="122">
          <cell r="A122">
            <v>43344</v>
          </cell>
          <cell r="E122">
            <v>2404.6433338935349</v>
          </cell>
          <cell r="F122">
            <v>1967.1640314023862</v>
          </cell>
          <cell r="G122">
            <v>1491.9044851657543</v>
          </cell>
          <cell r="H122">
            <v>1566.1101557423381</v>
          </cell>
          <cell r="I122">
            <v>1184.4660194174758</v>
          </cell>
          <cell r="J122">
            <v>1239.9725220114967</v>
          </cell>
        </row>
        <row r="123">
          <cell r="A123">
            <v>43374</v>
          </cell>
          <cell r="E123">
            <v>2383.256167934665</v>
          </cell>
          <cell r="F123">
            <v>1978.6714313974524</v>
          </cell>
          <cell r="G123">
            <v>1477.475787243487</v>
          </cell>
          <cell r="H123">
            <v>1572.178339258814</v>
          </cell>
          <cell r="I123">
            <v>1180.0529567519859</v>
          </cell>
          <cell r="J123">
            <v>1242.2738335578833</v>
          </cell>
        </row>
        <row r="124">
          <cell r="A124">
            <v>43405</v>
          </cell>
          <cell r="E124">
            <v>2233.7249509969979</v>
          </cell>
          <cell r="F124">
            <v>1990.246146701528</v>
          </cell>
          <cell r="G124">
            <v>1468.4095885490194</v>
          </cell>
          <cell r="H124">
            <v>1578.2700350748908</v>
          </cell>
          <cell r="I124">
            <v>1183.5834068843778</v>
          </cell>
          <cell r="J124">
            <v>1244.5794161947495</v>
          </cell>
        </row>
        <row r="125">
          <cell r="A125">
            <v>43435</v>
          </cell>
          <cell r="E125">
            <v>2264.6662875881998</v>
          </cell>
          <cell r="F125">
            <v>2001.8885710917332</v>
          </cell>
          <cell r="G125">
            <v>1483.4531863827417</v>
          </cell>
          <cell r="H125">
            <v>1584.3853342933226</v>
          </cell>
          <cell r="I125">
            <v>1178.28773168579</v>
          </cell>
          <cell r="J125">
            <v>1246.8892778489721</v>
          </cell>
        </row>
        <row r="126">
          <cell r="A126">
            <v>43466</v>
          </cell>
          <cell r="E126">
            <v>2142.2806881580368</v>
          </cell>
          <cell r="F126">
            <v>2013.5991006486818</v>
          </cell>
          <cell r="G126">
            <v>1503.558983487507</v>
          </cell>
          <cell r="H126">
            <v>1590.5243283698585</v>
          </cell>
          <cell r="I126">
            <v>1177.4051191526921</v>
          </cell>
          <cell r="J126">
            <v>1249.2034264621402</v>
          </cell>
        </row>
        <row r="127">
          <cell r="A127">
            <v>43497</v>
          </cell>
          <cell r="E127">
            <v>2329.4159956600465</v>
          </cell>
          <cell r="F127">
            <v>2025.3781337699568</v>
          </cell>
          <cell r="G127">
            <v>1523.6504805943314</v>
          </cell>
          <cell r="H127">
            <v>1596.6871091146095</v>
          </cell>
          <cell r="I127">
            <v>1179.170344218888</v>
          </cell>
          <cell r="J127">
            <v>1251.521869990582</v>
          </cell>
        </row>
        <row r="128">
          <cell r="A128">
            <v>43525</v>
          </cell>
          <cell r="E128">
            <v>2402.7485220729045</v>
          </cell>
          <cell r="F128">
            <v>2037.2260711836639</v>
          </cell>
          <cell r="G128">
            <v>1526.4246801948466</v>
          </cell>
          <cell r="H128">
            <v>1602.8737686934219</v>
          </cell>
          <cell r="I128">
            <v>1187.1138570167698</v>
          </cell>
          <cell r="J128">
            <v>1253.8446164053917</v>
          </cell>
        </row>
        <row r="129">
          <cell r="A129">
            <v>43556</v>
          </cell>
          <cell r="E129">
            <v>2427.0963315015092</v>
          </cell>
          <cell r="F129">
            <v>2049.1433159620642</v>
          </cell>
          <cell r="G129">
            <v>1562.3462750221368</v>
          </cell>
          <cell r="H129">
            <v>1609.0843996292558</v>
          </cell>
          <cell r="I129">
            <v>1195.0573698146516</v>
          </cell>
          <cell r="J129">
            <v>1256.1716736924577</v>
          </cell>
        </row>
        <row r="130">
          <cell r="A130">
            <v>43586</v>
          </cell>
          <cell r="E130">
            <v>2505.267333043656</v>
          </cell>
          <cell r="F130">
            <v>2061.1302735352879</v>
          </cell>
          <cell r="G130">
            <v>1560.7446752527671</v>
          </cell>
          <cell r="H130">
            <v>1615.3190948035685</v>
          </cell>
          <cell r="I130">
            <v>1200.3530450132394</v>
          </cell>
          <cell r="J130">
            <v>1258.5030498524895</v>
          </cell>
        </row>
        <row r="131">
          <cell r="A131">
            <v>43617</v>
          </cell>
          <cell r="E131">
            <v>2428.5056848708518</v>
          </cell>
          <cell r="F131">
            <v>2073.1873517051249</v>
          </cell>
          <cell r="G131">
            <v>1587.1567714494254</v>
          </cell>
          <cell r="H131">
            <v>1621.5779474577037</v>
          </cell>
          <cell r="I131">
            <v>1205.6487202118271</v>
          </cell>
          <cell r="J131">
            <v>1260.8387529010458</v>
          </cell>
        </row>
        <row r="132">
          <cell r="A132">
            <v>43647</v>
          </cell>
          <cell r="E132">
            <v>2489.8362851238994</v>
          </cell>
          <cell r="F132">
            <v>2085.3149606589013</v>
          </cell>
          <cell r="G132">
            <v>1601.6197893667504</v>
          </cell>
          <cell r="H132">
            <v>1627.8610511942857</v>
          </cell>
          <cell r="I132">
            <v>1203.0008826125336</v>
          </cell>
          <cell r="J132">
            <v>1263.1787908685615</v>
          </cell>
        </row>
        <row r="133">
          <cell r="A133">
            <v>43678</v>
          </cell>
          <cell r="E133">
            <v>2498.3816600327941</v>
          </cell>
          <cell r="F133">
            <v>2097.5135129834325</v>
          </cell>
          <cell r="G133">
            <v>1604.306758979827</v>
          </cell>
          <cell r="H133">
            <v>1634.1684999786198</v>
          </cell>
          <cell r="I133">
            <v>1209.1791703442193</v>
          </cell>
          <cell r="J133">
            <v>1265.5231718003749</v>
          </cell>
        </row>
        <row r="134">
          <cell r="A134">
            <v>43709</v>
          </cell>
          <cell r="E134">
            <v>2509.2350306818453</v>
          </cell>
          <cell r="F134">
            <v>2109.7834236790595</v>
          </cell>
          <cell r="G134">
            <v>1634.3896646478886</v>
          </cell>
          <cell r="H134">
            <v>1640.5003881400971</v>
          </cell>
          <cell r="I134">
            <v>1207.4139452780234</v>
          </cell>
          <cell r="J134">
            <v>1267.8719037567569</v>
          </cell>
        </row>
        <row r="135">
          <cell r="A135">
            <v>43739</v>
          </cell>
          <cell r="E135">
            <v>2551.5979202350409</v>
          </cell>
          <cell r="F135">
            <v>2122.125110173768</v>
          </cell>
          <cell r="G135">
            <v>1620.6630966245141</v>
          </cell>
          <cell r="H135">
            <v>1646.8568103736056</v>
          </cell>
          <cell r="I135">
            <v>1202.1182700794354</v>
          </cell>
          <cell r="J135">
            <v>1270.2249948129372</v>
          </cell>
        </row>
        <row r="136">
          <cell r="A136">
            <v>43770</v>
          </cell>
          <cell r="E136">
            <v>2529.6639060117609</v>
          </cell>
          <cell r="F136">
            <v>2134.5389923373891</v>
          </cell>
          <cell r="G136">
            <v>1617.8617270279117</v>
          </cell>
          <cell r="H136">
            <v>1653.2378617409461</v>
          </cell>
          <cell r="I136">
            <v>1205.6487202118274</v>
          </cell>
          <cell r="J136">
            <v>1272.5824530591328</v>
          </cell>
        </row>
        <row r="137">
          <cell r="A137">
            <v>43800</v>
          </cell>
          <cell r="E137">
            <v>2620.4703243384929</v>
          </cell>
          <cell r="F137">
            <v>2147.025492495884</v>
          </cell>
          <cell r="G137">
            <v>1626.2243658236916</v>
          </cell>
          <cell r="H137">
            <v>1659.6436376722534</v>
          </cell>
          <cell r="I137">
            <v>1203.8834951456315</v>
          </cell>
          <cell r="J137">
            <v>1274.9442866005754</v>
          </cell>
        </row>
        <row r="138">
          <cell r="A138">
            <v>43831</v>
          </cell>
          <cell r="E138">
            <v>2632.3712403093355</v>
          </cell>
          <cell r="F138">
            <v>2159.5850354457116</v>
          </cell>
          <cell r="G138">
            <v>1606.8650286114362</v>
          </cell>
          <cell r="H138">
            <v>1666.0742339674248</v>
          </cell>
          <cell r="I138">
            <v>1203.8834951456315</v>
          </cell>
          <cell r="J138">
            <v>1277.31050355754</v>
          </cell>
        </row>
        <row r="139">
          <cell r="A139">
            <v>43862</v>
          </cell>
          <cell r="E139">
            <v>2678.2899497474318</v>
          </cell>
          <cell r="F139">
            <v>2172.218048468279</v>
          </cell>
          <cell r="G139">
            <v>1653.5874118834131</v>
          </cell>
          <cell r="H139">
            <v>1672.5297467975515</v>
          </cell>
          <cell r="I139">
            <v>1207.4139452780234</v>
          </cell>
          <cell r="J139">
            <v>1279.6811120653715</v>
          </cell>
        </row>
        <row r="140">
          <cell r="A140">
            <v>43891</v>
          </cell>
          <cell r="E140">
            <v>2520.2285965069636</v>
          </cell>
          <cell r="F140">
            <v>2184.9249613444799</v>
          </cell>
          <cell r="G140">
            <v>1665.3191301940456</v>
          </cell>
          <cell r="H140">
            <v>1679.0102727063577</v>
          </cell>
          <cell r="I140">
            <v>1212.7096204766112</v>
          </cell>
          <cell r="J140">
            <v>1282.0561202745143</v>
          </cell>
        </row>
        <row r="141">
          <cell r="A141">
            <v>43922</v>
          </cell>
          <cell r="E141">
            <v>2082.3058884586285</v>
          </cell>
          <cell r="F141">
            <v>2197.7062063693147</v>
          </cell>
          <cell r="G141">
            <v>1632.0044249913631</v>
          </cell>
          <cell r="H141">
            <v>1685.5159086116437</v>
          </cell>
          <cell r="I141">
            <v>1205.6487202118274</v>
          </cell>
          <cell r="J141">
            <v>1284.4355363505392</v>
          </cell>
        </row>
        <row r="142">
          <cell r="A142">
            <v>43952</v>
          </cell>
          <cell r="E142">
            <v>2307.0313540851225</v>
          </cell>
          <cell r="F142">
            <v>2210.5622183665969</v>
          </cell>
          <cell r="G142">
            <v>1693.7861360947966</v>
          </cell>
          <cell r="H142">
            <v>1692.0467518067362</v>
          </cell>
          <cell r="I142">
            <v>1197.7052074139456</v>
          </cell>
          <cell r="J142">
            <v>1286.8193684741718</v>
          </cell>
        </row>
        <row r="143">
          <cell r="A143">
            <v>43983</v>
          </cell>
          <cell r="E143">
            <v>2377.1524531108098</v>
          </cell>
          <cell r="F143">
            <v>2223.4934347037474</v>
          </cell>
          <cell r="G143">
            <v>1699.0871453314514</v>
          </cell>
          <cell r="H143">
            <v>1698.6028999619427</v>
          </cell>
          <cell r="I143">
            <v>1201.2356575463375</v>
          </cell>
          <cell r="J143">
            <v>1289.2076248413207</v>
          </cell>
        </row>
        <row r="144">
          <cell r="A144">
            <v>44013</v>
          </cell>
          <cell r="E144">
            <v>2435.6983069473249</v>
          </cell>
          <cell r="F144">
            <v>2236.5002953066728</v>
          </cell>
          <cell r="G144">
            <v>1727.8201311939015</v>
          </cell>
          <cell r="H144">
            <v>1705.1844511260124</v>
          </cell>
          <cell r="I144">
            <v>1210.9443954104152</v>
          </cell>
          <cell r="J144">
            <v>1291.6003136631052</v>
          </cell>
        </row>
        <row r="145">
          <cell r="A145">
            <v>44044</v>
          </cell>
          <cell r="E145">
            <v>2544.8903212211094</v>
          </cell>
          <cell r="F145">
            <v>2249.5832426747324</v>
          </cell>
          <cell r="G145">
            <v>1749.7363080379721</v>
          </cell>
          <cell r="H145">
            <v>1711.7915037276023</v>
          </cell>
          <cell r="I145">
            <v>1210.9443954104152</v>
          </cell>
          <cell r="J145">
            <v>1293.9974431658845</v>
          </cell>
        </row>
        <row r="146">
          <cell r="A146">
            <v>44075</v>
          </cell>
          <cell r="E146">
            <v>2604.6556989339078</v>
          </cell>
          <cell r="F146">
            <v>2262.7427218957923</v>
          </cell>
          <cell r="G146">
            <v>1729.956550886257</v>
          </cell>
          <cell r="H146">
            <v>1718.4241565767497</v>
          </cell>
          <cell r="I146">
            <v>1209.1791703442193</v>
          </cell>
          <cell r="J146">
            <v>1296.3990215912852</v>
          </cell>
        </row>
        <row r="147">
          <cell r="A147">
            <v>44105</v>
          </cell>
          <cell r="E147">
            <v>2550.9565926128466</v>
          </cell>
          <cell r="F147">
            <v>2275.9791806613671</v>
          </cell>
          <cell r="G147">
            <v>1735.4220100992311</v>
          </cell>
          <cell r="H147">
            <v>1725.0825088663498</v>
          </cell>
          <cell r="I147">
            <v>1208.2965578111214</v>
          </cell>
          <cell r="J147">
            <v>1298.8050571962297</v>
          </cell>
        </row>
        <row r="148">
          <cell r="A148">
            <v>44136</v>
          </cell>
          <cell r="E148">
            <v>2471.5138205449502</v>
          </cell>
          <cell r="F148">
            <v>2289.2930692818509</v>
          </cell>
          <cell r="G148">
            <v>1722.2960419893705</v>
          </cell>
          <cell r="H148">
            <v>1731.7666601736389</v>
          </cell>
          <cell r="I148">
            <v>1213.5922330097092</v>
          </cell>
          <cell r="J148">
            <v>1301.2155582529647</v>
          </cell>
        </row>
        <row r="149">
          <cell r="A149">
            <v>44166</v>
          </cell>
          <cell r="E149">
            <v>2732.6991751124833</v>
          </cell>
          <cell r="F149">
            <v>2302.6848407018369</v>
          </cell>
          <cell r="G149">
            <v>1740.0008694398755</v>
          </cell>
          <cell r="H149">
            <v>1738.4767104616833</v>
          </cell>
          <cell r="I149">
            <v>1215.357458075905</v>
          </cell>
          <cell r="J149">
            <v>1303.6305330490898</v>
          </cell>
        </row>
        <row r="150">
          <cell r="A150">
            <v>44197</v>
          </cell>
          <cell r="E150">
            <v>2779.788644887361</v>
          </cell>
          <cell r="F150">
            <v>2316.1549505155267</v>
          </cell>
          <cell r="G150">
            <v>1746.3672285231196</v>
          </cell>
          <cell r="H150">
            <v>1745.2127600808753</v>
          </cell>
          <cell r="I150">
            <v>1212.7096204766112</v>
          </cell>
          <cell r="J150">
            <v>1306.049989887586</v>
          </cell>
        </row>
        <row r="151">
          <cell r="A151">
            <v>44228</v>
          </cell>
          <cell r="E151">
            <v>2770.8279091152122</v>
          </cell>
          <cell r="F151">
            <v>2329.7038569822303</v>
          </cell>
          <cell r="G151">
            <v>1727.0207613090108</v>
          </cell>
          <cell r="H151">
            <v>1751.974909770433</v>
          </cell>
          <cell r="I151">
            <v>1219.7705207413946</v>
          </cell>
          <cell r="J151">
            <v>1308.4739370868438</v>
          </cell>
        </row>
        <row r="152">
          <cell r="A152">
            <v>44256</v>
          </cell>
          <cell r="E152">
            <v>2891.7658409664241</v>
          </cell>
          <cell r="F152">
            <v>2343.3320210419556</v>
          </cell>
          <cell r="G152">
            <v>1683.4686875805091</v>
          </cell>
          <cell r="H152">
            <v>1758.7632606599072</v>
          </cell>
          <cell r="I152">
            <v>1225.9488084730806</v>
          </cell>
          <cell r="J152">
            <v>1310.9023829806924</v>
          </cell>
        </row>
        <row r="153">
          <cell r="A153">
            <v>44287</v>
          </cell>
          <cell r="E153">
            <v>3003.6333190816085</v>
          </cell>
          <cell r="F153">
            <v>2357.0399063310906</v>
          </cell>
          <cell r="G153">
            <v>1658.3950711911102</v>
          </cell>
          <cell r="H153">
            <v>1765.5779142706945</v>
          </cell>
          <cell r="I153">
            <v>1232.1270962047663</v>
          </cell>
          <cell r="J153">
            <v>1313.335335918428</v>
          </cell>
        </row>
        <row r="154">
          <cell r="A154">
            <v>44317</v>
          </cell>
          <cell r="E154">
            <v>3075.4123784503472</v>
          </cell>
          <cell r="F154">
            <v>2370.8279791981759</v>
          </cell>
          <cell r="G154">
            <v>1659.3603210521142</v>
          </cell>
          <cell r="H154">
            <v>1772.4189725175538</v>
          </cell>
          <cell r="I154">
            <v>1238.3053839364522</v>
          </cell>
          <cell r="J154">
            <v>1315.7728042648423</v>
          </cell>
        </row>
        <row r="155">
          <cell r="A155">
            <v>44348</v>
          </cell>
          <cell r="E155">
            <v>3181.3080645315786</v>
          </cell>
          <cell r="F155">
            <v>2384.6967087197695</v>
          </cell>
          <cell r="G155">
            <v>1669.8207695458098</v>
          </cell>
          <cell r="H155">
            <v>1779.2865377101325</v>
          </cell>
          <cell r="I155">
            <v>1244.483671668138</v>
          </cell>
          <cell r="J155">
            <v>1318.214796400252</v>
          </cell>
        </row>
        <row r="156">
          <cell r="A156">
            <v>44378</v>
          </cell>
          <cell r="E156">
            <v>3260.2549288182945</v>
          </cell>
          <cell r="F156">
            <v>2398.6465667164071</v>
          </cell>
          <cell r="G156">
            <v>1685.8399631184875</v>
          </cell>
          <cell r="H156">
            <v>1786.1807125544954</v>
          </cell>
          <cell r="I156">
            <v>1248.0141218005299</v>
          </cell>
          <cell r="J156">
            <v>1320.6613207205269</v>
          </cell>
        </row>
        <row r="157">
          <cell r="A157">
            <v>44409</v>
          </cell>
          <cell r="E157">
            <v>3286.4448680293176</v>
          </cell>
          <cell r="F157">
            <v>2412.6780277686512</v>
          </cell>
          <cell r="G157">
            <v>1703.2041147386078</v>
          </cell>
          <cell r="H157">
            <v>1793.1016001546609</v>
          </cell>
          <cell r="I157">
            <v>1255.9576345984117</v>
          </cell>
          <cell r="J157">
            <v>1323.1123856371187</v>
          </cell>
        </row>
        <row r="158">
          <cell r="A158">
            <v>44440</v>
          </cell>
          <cell r="E158">
            <v>3340.1087078619889</v>
          </cell>
          <cell r="F158">
            <v>2426.7915692332381</v>
          </cell>
          <cell r="G158">
            <v>1701.0877150433694</v>
          </cell>
          <cell r="H158">
            <v>1800.049304014143</v>
          </cell>
          <cell r="I158">
            <v>1258.6054721977055</v>
          </cell>
          <cell r="J158">
            <v>1325.5679995770909</v>
          </cell>
        </row>
        <row r="159">
          <cell r="A159">
            <v>44470</v>
          </cell>
          <cell r="E159">
            <v>3265.8070061015383</v>
          </cell>
          <cell r="F159">
            <v>2440.9876712593168</v>
          </cell>
          <cell r="G159">
            <v>1677.3511484614351</v>
          </cell>
          <cell r="H159">
            <v>1807.0239280374992</v>
          </cell>
          <cell r="I159">
            <v>1261.2533097969995</v>
          </cell>
          <cell r="J159">
            <v>1328.0281709831465</v>
          </cell>
        </row>
        <row r="160">
          <cell r="A160">
            <v>44501</v>
          </cell>
          <cell r="E160">
            <v>3429.6050414533629</v>
          </cell>
          <cell r="F160">
            <v>2455.2668168047858</v>
          </cell>
          <cell r="G160">
            <v>1659.6749210068119</v>
          </cell>
          <cell r="H160">
            <v>1814.0255765318843</v>
          </cell>
          <cell r="I160">
            <v>1270.0794351279792</v>
          </cell>
          <cell r="J160">
            <v>1330.4929083136581</v>
          </cell>
        </row>
        <row r="161">
          <cell r="A161">
            <v>44531</v>
          </cell>
          <cell r="E161">
            <v>3373.9906600406307</v>
          </cell>
          <cell r="F161">
            <v>2469.6294916527208</v>
          </cell>
          <cell r="G161">
            <v>1674.1007589294913</v>
          </cell>
          <cell r="H161">
            <v>1821.0543542086109</v>
          </cell>
          <cell r="I161">
            <v>1272.727272727273</v>
          </cell>
          <cell r="J161">
            <v>1332.9622200426959</v>
          </cell>
        </row>
        <row r="162">
          <cell r="A162">
            <v>44562</v>
          </cell>
          <cell r="E162">
            <v>3477.2639997074189</v>
          </cell>
          <cell r="F162">
            <v>2484.0761844279032</v>
          </cell>
          <cell r="G162">
            <v>1701.9366079231997</v>
          </cell>
          <cell r="H162">
            <v>1828.1103661847144</v>
          </cell>
          <cell r="I162">
            <v>1270.9620476610771</v>
          </cell>
          <cell r="J162">
            <v>1335.4361146600581</v>
          </cell>
        </row>
        <row r="163">
          <cell r="A163">
            <v>44593</v>
          </cell>
          <cell r="E163">
            <v>3462.9505946974873</v>
          </cell>
          <cell r="F163">
            <v>2498.6073866134429</v>
          </cell>
          <cell r="G163">
            <v>1644.0707632538108</v>
          </cell>
          <cell r="H163">
            <v>1835.1937179845261</v>
          </cell>
          <cell r="I163">
            <v>1282.4360105913509</v>
          </cell>
          <cell r="J163">
            <v>1337.9146006712992</v>
          </cell>
        </row>
        <row r="164">
          <cell r="A164">
            <v>44621</v>
          </cell>
          <cell r="E164">
            <v>3472.6445251171417</v>
          </cell>
          <cell r="F164">
            <v>2513.2235925674986</v>
          </cell>
          <cell r="G164">
            <v>1632.3447649423545</v>
          </cell>
          <cell r="H164">
            <v>1842.3045155412506</v>
          </cell>
          <cell r="I164">
            <v>1295.6751985878204</v>
          </cell>
          <cell r="J164">
            <v>1340.3976865977595</v>
          </cell>
        </row>
        <row r="165">
          <cell r="A165">
            <v>44652</v>
          </cell>
          <cell r="E165">
            <v>3610.0118512816539</v>
          </cell>
          <cell r="F165">
            <v>2527.9252995400961</v>
          </cell>
          <cell r="G165">
            <v>1583.3541302970059</v>
          </cell>
          <cell r="H165">
            <v>1849.44286519855</v>
          </cell>
          <cell r="I165">
            <v>1314.2100617828778</v>
          </cell>
          <cell r="J165">
            <v>1342.885380976594</v>
          </cell>
        </row>
        <row r="166">
          <cell r="A166">
            <v>44682</v>
          </cell>
          <cell r="E166">
            <v>3430.8863905315143</v>
          </cell>
          <cell r="F166">
            <v>2542.7130076900448</v>
          </cell>
          <cell r="G166">
            <v>1528.2407799333284</v>
          </cell>
          <cell r="H166">
            <v>1856.6088737121352</v>
          </cell>
          <cell r="I166">
            <v>1322.1535745807596</v>
          </cell>
          <cell r="J166">
            <v>1345.3776923608027</v>
          </cell>
        </row>
        <row r="167">
          <cell r="A167">
            <v>44713</v>
          </cell>
          <cell r="E167">
            <v>3432.8434629427575</v>
          </cell>
          <cell r="F167">
            <v>2557.5872201019542</v>
          </cell>
          <cell r="G167">
            <v>1527.1968800836498</v>
          </cell>
          <cell r="H167">
            <v>1863.8026482513615</v>
          </cell>
          <cell r="I167">
            <v>1340.688437775817</v>
          </cell>
          <cell r="J167">
            <v>1347.8746293192592</v>
          </cell>
        </row>
        <row r="168">
          <cell r="A168">
            <v>44743</v>
          </cell>
          <cell r="E168">
            <v>3134.0000296064345</v>
          </cell>
          <cell r="F168">
            <v>2572.5484428033478</v>
          </cell>
          <cell r="G168">
            <v>1493.892184879526</v>
          </cell>
          <cell r="H168">
            <v>1871.0242964008316</v>
          </cell>
          <cell r="I168">
            <v>1349.5145631067967</v>
          </cell>
          <cell r="J168">
            <v>1350.3762004367402</v>
          </cell>
        </row>
        <row r="169">
          <cell r="A169">
            <v>44774</v>
          </cell>
          <cell r="E169">
            <v>3279.9231800097355</v>
          </cell>
          <cell r="F169">
            <v>2587.5971847818796</v>
          </cell>
          <cell r="G169">
            <v>1552.2075764821095</v>
          </cell>
          <cell r="H169">
            <v>1878.273926162005</v>
          </cell>
          <cell r="I169">
            <v>1351.2797881729925</v>
          </cell>
          <cell r="J169">
            <v>1352.8824143139555</v>
          </cell>
        </row>
        <row r="170">
          <cell r="A170">
            <v>44805</v>
          </cell>
          <cell r="E170">
            <v>3227.2158892510356</v>
          </cell>
          <cell r="F170">
            <v>2602.7339580026487</v>
          </cell>
          <cell r="G170">
            <v>1509.6507826102879</v>
          </cell>
          <cell r="H170">
            <v>1885.5516459548123</v>
          </cell>
          <cell r="I170">
            <v>1346.8667255075027</v>
          </cell>
          <cell r="J170">
            <v>1355.3932795675769</v>
          </cell>
        </row>
        <row r="171">
          <cell r="A171">
            <v>44835</v>
          </cell>
          <cell r="E171">
            <v>3089.8402907003574</v>
          </cell>
          <cell r="F171">
            <v>2617.9592774256184</v>
          </cell>
          <cell r="G171">
            <v>1501.6713837593211</v>
          </cell>
          <cell r="H171">
            <v>1892.8575646192778</v>
          </cell>
          <cell r="I171">
            <v>1347.7493380406006</v>
          </cell>
          <cell r="J171">
            <v>1357.9088048302688</v>
          </cell>
        </row>
        <row r="172">
          <cell r="A172">
            <v>44866</v>
          </cell>
          <cell r="E172">
            <v>3261.9860344705971</v>
          </cell>
          <cell r="F172">
            <v>2633.2736610231336</v>
          </cell>
          <cell r="G172">
            <v>1486.6134859276583</v>
          </cell>
          <cell r="H172">
            <v>1900.1917914171463</v>
          </cell>
          <cell r="I172">
            <v>1357.4580759046785</v>
          </cell>
          <cell r="J172">
            <v>1360.4289987507168</v>
          </cell>
        </row>
        <row r="173">
          <cell r="A173">
            <v>44896</v>
          </cell>
          <cell r="E173">
            <v>3442.6540775462181</v>
          </cell>
          <cell r="F173">
            <v>2648.6776297975439</v>
          </cell>
          <cell r="G173">
            <v>1528.45527990244</v>
          </cell>
          <cell r="H173">
            <v>1907.5544360335173</v>
          </cell>
          <cell r="I173">
            <v>1359.2233009708743</v>
          </cell>
          <cell r="J173">
            <v>1362.9538699936581</v>
          </cell>
        </row>
        <row r="174">
          <cell r="A174">
            <v>44927</v>
          </cell>
          <cell r="E174">
            <v>3274.12859119522</v>
          </cell>
          <cell r="F174">
            <v>2664.1717077989269</v>
          </cell>
          <cell r="G174">
            <v>1503.2157835369278</v>
          </cell>
          <cell r="H174">
            <v>1914.9456085784857</v>
          </cell>
          <cell r="I174">
            <v>1351.2797881729925</v>
          </cell>
          <cell r="J174">
            <v>1365.4834272399112</v>
          </cell>
        </row>
        <row r="175">
          <cell r="A175">
            <v>44958</v>
          </cell>
          <cell r="E175">
            <v>3514.0373685452523</v>
          </cell>
          <cell r="F175">
            <v>2679.7564221429184</v>
          </cell>
          <cell r="G175">
            <v>1549.6621768486473</v>
          </cell>
          <cell r="H175">
            <v>1922.3654195887884</v>
          </cell>
          <cell r="I175">
            <v>1358.3406884377764</v>
          </cell>
          <cell r="J175">
            <v>1368.0176791864053</v>
          </cell>
        </row>
        <row r="176">
          <cell r="A176">
            <v>44986</v>
          </cell>
          <cell r="E176">
            <v>3437.2104120606155</v>
          </cell>
          <cell r="F176">
            <v>2695.4323030286432</v>
          </cell>
          <cell r="G176">
            <v>1518.7741812965185</v>
          </cell>
          <cell r="H176">
            <v>1929.8139800294573</v>
          </cell>
          <cell r="I176">
            <v>1363.6363636363642</v>
          </cell>
          <cell r="J176">
            <v>1370.5566345462109</v>
          </cell>
        </row>
        <row r="177">
          <cell r="A177">
            <v>45017</v>
          </cell>
          <cell r="E177">
            <v>3455.0552551856968</v>
          </cell>
          <cell r="F177">
            <v>2711.1998837567539</v>
          </cell>
          <cell r="G177">
            <v>1551.5783765727144</v>
          </cell>
          <cell r="H177">
            <v>1937.2914012954784</v>
          </cell>
          <cell r="I177">
            <v>1370.6972639011481</v>
          </cell>
          <cell r="J177">
            <v>1373.1003020485693</v>
          </cell>
        </row>
        <row r="178">
          <cell r="A178">
            <v>45047</v>
          </cell>
          <cell r="E178">
            <v>3518.9655337561235</v>
          </cell>
          <cell r="F178">
            <v>2727.059700747574</v>
          </cell>
          <cell r="G178">
            <v>1566.7792743837852</v>
          </cell>
          <cell r="H178">
            <v>1944.7977952134588</v>
          </cell>
          <cell r="I178">
            <v>1380.4060017652257</v>
          </cell>
          <cell r="J178">
            <v>1375.6486904389228</v>
          </cell>
        </row>
        <row r="179">
          <cell r="A179">
            <v>45078</v>
          </cell>
          <cell r="E179">
            <v>3365.8179778979238</v>
          </cell>
          <cell r="F179">
            <v>2743.0122935593467</v>
          </cell>
          <cell r="G179">
            <v>1540.3099781953638</v>
          </cell>
          <cell r="H179">
            <v>1952.3332740432984</v>
          </cell>
          <cell r="I179">
            <v>1385.7016769638135</v>
          </cell>
          <cell r="J179">
            <v>1378.2018084789445</v>
          </cell>
        </row>
        <row r="180">
          <cell r="A180">
            <v>45108</v>
          </cell>
          <cell r="E180">
            <v>3470.8111031096319</v>
          </cell>
          <cell r="F180">
            <v>2759.0582049065915</v>
          </cell>
          <cell r="G180">
            <v>1540.9248781068181</v>
          </cell>
          <cell r="H180">
            <v>1959.8979504798683</v>
          </cell>
          <cell r="I180">
            <v>1387.4669020300094</v>
          </cell>
          <cell r="J180">
            <v>1380.7596649465688</v>
          </cell>
        </row>
        <row r="181">
          <cell r="A181">
            <v>45139</v>
          </cell>
          <cell r="E181">
            <v>3533.8797752349124</v>
          </cell>
          <cell r="F181">
            <v>2775.1979806785666</v>
          </cell>
          <cell r="G181">
            <v>1523.8792805613843</v>
          </cell>
          <cell r="H181">
            <v>1967.4919376546975</v>
          </cell>
          <cell r="I181">
            <v>1395.4104148278911</v>
          </cell>
          <cell r="J181">
            <v>1383.3222686360214</v>
          </cell>
        </row>
        <row r="182">
          <cell r="A182">
            <v>45170</v>
          </cell>
          <cell r="E182">
            <v>3544.9961206862749</v>
          </cell>
          <cell r="F182">
            <v>2791.4321699578418</v>
          </cell>
          <cell r="G182">
            <v>1521.0764809649875</v>
          </cell>
          <cell r="H182">
            <v>1975.1153491376633</v>
          </cell>
          <cell r="I182">
            <v>1400.7060900264789</v>
          </cell>
          <cell r="J182">
            <v>1385.8896283578495</v>
          </cell>
        </row>
        <row r="183">
          <cell r="A183">
            <v>45200</v>
          </cell>
          <cell r="E183">
            <v>3321.579869017648</v>
          </cell>
          <cell r="F183">
            <v>2807.7613250389768</v>
          </cell>
          <cell r="G183">
            <v>1481.2795866957401</v>
          </cell>
          <cell r="H183">
            <v>1982.768298938691</v>
          </cell>
          <cell r="I183">
            <v>1398.9408649602831</v>
          </cell>
          <cell r="J183">
            <v>1388.461752938952</v>
          </cell>
        </row>
        <row r="184">
          <cell r="A184">
            <v>45231</v>
          </cell>
          <cell r="E184">
            <v>3311.6917552174791</v>
          </cell>
          <cell r="F184">
            <v>2824.1860014473118</v>
          </cell>
          <cell r="G184">
            <v>1486.7707859050076</v>
          </cell>
          <cell r="H184">
            <v>1990.4509015094582</v>
          </cell>
          <cell r="I184">
            <v>1399.823477493381</v>
          </cell>
          <cell r="J184">
            <v>1391.03865122261</v>
          </cell>
        </row>
        <row r="185">
          <cell r="A185">
            <v>45261</v>
          </cell>
          <cell r="E185">
            <v>3558.8789262268579</v>
          </cell>
          <cell r="F185">
            <v>2840.706757957867</v>
          </cell>
          <cell r="G185">
            <v>1550.5916767147992</v>
          </cell>
          <cell r="H185">
            <v>1998.1632717451068</v>
          </cell>
          <cell r="I185">
            <v>1401.5887025595771</v>
          </cell>
          <cell r="J185">
            <v>1393.6203320685174</v>
          </cell>
        </row>
        <row r="186">
          <cell r="A186">
            <v>45292</v>
          </cell>
          <cell r="E186">
            <v>3645.3780436938714</v>
          </cell>
          <cell r="F186">
            <v>2857.3241566143506</v>
          </cell>
          <cell r="G186">
            <v>1603.7733690566356</v>
          </cell>
          <cell r="H186">
            <v>2005.9055249859614</v>
          </cell>
          <cell r="I186">
            <v>1397.1756398940872</v>
          </cell>
          <cell r="J186">
            <v>1396.2068043528111</v>
          </cell>
        </row>
        <row r="187">
          <cell r="E187">
            <v>3696.0694845606781</v>
          </cell>
          <cell r="F187">
            <v>2874.0387627482814</v>
          </cell>
          <cell r="G187">
            <v>1581.8514722133889</v>
          </cell>
          <cell r="H187">
            <v>2013.6777770192534</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osfi-bsif.gc.ca/en/oca/actuarial-reports/actuarial-report-32nd-canada-pension-plan" TargetMode="External"/><Relationship Id="rId1" Type="http://schemas.openxmlformats.org/officeDocument/2006/relationships/hyperlink" Target="https://www.retraitequebec.gouv.qc.ca/SiteCollectionDocuments/RetraiteQuebec/fr/publications/nos-programmes/regime-de-rentes/evaluation-actuarielle/1004f-evaluation-actuarielle-rrq-2021-complet.pdf"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osfi-bsif.gc.ca/en/oca/actuarial-reports/actuarial-report-32nd-canada-pension-plan" TargetMode="External"/><Relationship Id="rId1" Type="http://schemas.openxmlformats.org/officeDocument/2006/relationships/hyperlink" Target="https://www.retraitequebec.gouv.qc.ca/SiteCollectionDocuments/RetraiteQuebec/fr/publications/nos-programmes/regime-de-rentes/evaluation-actuarielle/1004f-evaluation-actuarielle-rrq-2021-complet.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www.osfi-bsif.gc.ca/en/oca/actuarial-reports/actuarial-report-32nd-canada-pension-plan" TargetMode="External"/><Relationship Id="rId1" Type="http://schemas.openxmlformats.org/officeDocument/2006/relationships/hyperlink" Target="https://www.retraitequebec.gouv.qc.ca/SiteCollectionDocuments/RetraiteQuebec/fr/publications/nos-programmes/regime-de-rentes/evaluation-actuarielle/1004f-evaluation-actuarielle-rrq-2021-complet.pdf"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osfi-bsif.gc.ca/en/oca/actuarial-reports/actuarial-report-32nd-canada-pension-plan" TargetMode="External"/><Relationship Id="rId2" Type="http://schemas.openxmlformats.org/officeDocument/2006/relationships/hyperlink" Target="https://www.retraitequebec.gouv.qc.ca/SiteCollectionDocuments/RetraiteQuebec/fr/publications/nos-programmes/regime-de-rentes/evaluation-actuarielle/1004f-evaluation-actuarielle-rrq-2021-complet.pdf" TargetMode="External"/><Relationship Id="rId1" Type="http://schemas.openxmlformats.org/officeDocument/2006/relationships/hyperlink" Target="http://www.bankofcanada.ca/core-functions/monetary-policy/inflation/"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osfi-bsif.gc.ca/en/oca/actuarial-reports/actuarial-report-32nd-canada-pension-plan" TargetMode="External"/><Relationship Id="rId1" Type="http://schemas.openxmlformats.org/officeDocument/2006/relationships/hyperlink" Target="https://www.retraitequebec.gouv.qc.ca/SiteCollectionDocuments/RetraiteQuebec/fr/publications/nos-programmes/regime-de-rentes/evaluation-actuarielle/1004f-evaluation-actuarielle-rrq-2021-complet.pdf"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osfi-bsif.gc.ca/en/oca/actuarial-reports/actuarial-report-32nd-canada-pension-plan" TargetMode="External"/><Relationship Id="rId1" Type="http://schemas.openxmlformats.org/officeDocument/2006/relationships/hyperlink" Target="https://www.retraitequebec.gouv.qc.ca/SiteCollectionDocuments/RetraiteQuebec/fr/publications/nos-programmes/regime-de-rentes/evaluation-actuarielle/1004f-evaluation-actuarielle-rrq-2021-complet.pdf"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osfi-bsif.gc.ca/en/oca/actuarial-reports/actuarial-report-32nd-canada-pension-plan" TargetMode="External"/><Relationship Id="rId1" Type="http://schemas.openxmlformats.org/officeDocument/2006/relationships/hyperlink" Target="https://www.retraitequebec.gouv.qc.ca/SiteCollectionDocuments/RetraiteQuebec/fr/publications/nos-programmes/regime-de-rentes/evaluation-actuarielle/1004f-evaluation-actuarielle-rrq-2021-comple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FF0000"/>
  </sheetPr>
  <dimension ref="B3:F33"/>
  <sheetViews>
    <sheetView tabSelected="1" zoomScale="110" zoomScaleNormal="110" zoomScaleSheetLayoutView="80" workbookViewId="0">
      <selection activeCell="E4" sqref="E4"/>
    </sheetView>
  </sheetViews>
  <sheetFormatPr defaultColWidth="9.1796875" defaultRowHeight="12.5" x14ac:dyDescent="0.25"/>
  <cols>
    <col min="1" max="1" width="4.54296875" customWidth="1"/>
    <col min="2" max="2" width="53" customWidth="1"/>
    <col min="3" max="4" width="9.1796875" bestFit="1" customWidth="1"/>
    <col min="5" max="5" width="15.453125" customWidth="1"/>
    <col min="6" max="6" width="9.1796875" customWidth="1"/>
  </cols>
  <sheetData>
    <row r="3" spans="2:5" ht="61.5" customHeight="1" x14ac:dyDescent="0.25">
      <c r="B3" s="1" t="s">
        <v>0</v>
      </c>
    </row>
    <row r="4" spans="2:5" ht="61.5" customHeight="1" x14ac:dyDescent="0.25">
      <c r="B4" s="1"/>
    </row>
    <row r="7" spans="2:5" ht="135" customHeight="1" x14ac:dyDescent="0.25">
      <c r="B7" s="288" t="s">
        <v>1</v>
      </c>
      <c r="C7" s="288"/>
      <c r="D7" s="288"/>
      <c r="E7" s="288"/>
    </row>
    <row r="8" spans="2:5" ht="14.5" x14ac:dyDescent="0.25">
      <c r="B8" s="2"/>
      <c r="C8" s="176"/>
      <c r="D8" s="176"/>
      <c r="E8" s="177"/>
    </row>
    <row r="9" spans="2:5" ht="14.5" x14ac:dyDescent="0.25">
      <c r="B9" s="2"/>
      <c r="C9" s="176"/>
      <c r="D9" s="176"/>
      <c r="E9" s="177"/>
    </row>
    <row r="10" spans="2:5" ht="14.5" x14ac:dyDescent="0.25">
      <c r="B10" s="2"/>
      <c r="C10" s="176"/>
      <c r="D10" s="176"/>
      <c r="E10" s="177"/>
    </row>
    <row r="11" spans="2:5" ht="14.5" x14ac:dyDescent="0.25">
      <c r="B11" s="2"/>
      <c r="C11" s="176"/>
      <c r="D11" s="176"/>
      <c r="E11" s="177"/>
    </row>
    <row r="12" spans="2:5" ht="22.5" x14ac:dyDescent="0.25">
      <c r="B12" s="3"/>
      <c r="C12" s="176"/>
      <c r="D12" s="176"/>
      <c r="E12" s="177"/>
    </row>
    <row r="13" spans="2:5" ht="23.25" customHeight="1" x14ac:dyDescent="0.25">
      <c r="B13" s="289" t="s">
        <v>2</v>
      </c>
      <c r="C13" s="289"/>
      <c r="D13" s="289"/>
      <c r="E13" s="289"/>
    </row>
    <row r="14" spans="2:5" ht="25.5" customHeight="1" x14ac:dyDescent="0.25">
      <c r="B14" s="289" t="s">
        <v>3</v>
      </c>
      <c r="C14" s="289"/>
      <c r="D14" s="289"/>
      <c r="E14" s="289"/>
    </row>
    <row r="15" spans="2:5" x14ac:dyDescent="0.25">
      <c r="B15" s="178"/>
      <c r="C15" s="176"/>
      <c r="D15" s="176"/>
      <c r="E15" s="177"/>
    </row>
    <row r="16" spans="2:5" x14ac:dyDescent="0.25">
      <c r="B16" s="178"/>
      <c r="C16" s="176"/>
      <c r="D16" s="176"/>
      <c r="E16" s="177"/>
    </row>
    <row r="17" spans="2:6" x14ac:dyDescent="0.25">
      <c r="B17" s="178"/>
      <c r="C17" s="176"/>
      <c r="D17" s="176"/>
      <c r="E17" s="177"/>
    </row>
    <row r="18" spans="2:6" x14ac:dyDescent="0.25">
      <c r="B18" s="178"/>
      <c r="C18" s="176"/>
      <c r="D18" s="176"/>
      <c r="E18" s="177"/>
    </row>
    <row r="19" spans="2:6" x14ac:dyDescent="0.25">
      <c r="B19" s="178"/>
      <c r="C19" s="176"/>
      <c r="D19" s="176"/>
      <c r="E19" s="177"/>
    </row>
    <row r="20" spans="2:6" ht="13" x14ac:dyDescent="0.3">
      <c r="B20" s="7"/>
      <c r="C20" s="8"/>
      <c r="D20" s="8"/>
      <c r="E20" s="9"/>
    </row>
    <row r="21" spans="2:6" ht="18.5" x14ac:dyDescent="0.3">
      <c r="B21" s="10"/>
      <c r="C21" s="8"/>
      <c r="D21" s="8"/>
      <c r="E21" s="9"/>
    </row>
    <row r="22" spans="2:6" ht="21" x14ac:dyDescent="0.25">
      <c r="B22" s="290" t="s">
        <v>4</v>
      </c>
      <c r="C22" s="290"/>
      <c r="D22" s="290"/>
      <c r="E22" s="290"/>
    </row>
    <row r="23" spans="2:6" ht="21" x14ac:dyDescent="0.25">
      <c r="B23" s="290" t="s">
        <v>5</v>
      </c>
      <c r="C23" s="290"/>
      <c r="D23" s="290"/>
      <c r="E23" s="290"/>
    </row>
    <row r="24" spans="2:6" ht="21" x14ac:dyDescent="0.25">
      <c r="B24" s="290" t="s">
        <v>6</v>
      </c>
      <c r="C24" s="290"/>
      <c r="D24" s="290"/>
      <c r="E24" s="290"/>
    </row>
    <row r="25" spans="2:6" ht="36.75" customHeight="1" x14ac:dyDescent="0.25">
      <c r="B25" s="290" t="s">
        <v>7</v>
      </c>
      <c r="C25" s="290"/>
      <c r="D25" s="290"/>
      <c r="E25" s="290"/>
    </row>
    <row r="26" spans="2:6" ht="21" x14ac:dyDescent="0.25">
      <c r="B26" s="290" t="s">
        <v>8</v>
      </c>
      <c r="C26" s="290"/>
      <c r="D26" s="290"/>
      <c r="E26" s="290"/>
    </row>
    <row r="27" spans="2:6" ht="21" x14ac:dyDescent="0.25">
      <c r="B27" s="290" t="s">
        <v>9</v>
      </c>
      <c r="C27" s="290"/>
      <c r="D27" s="290"/>
      <c r="E27" s="290"/>
    </row>
    <row r="28" spans="2:6" ht="21" x14ac:dyDescent="0.3">
      <c r="B28" s="290" t="s">
        <v>10</v>
      </c>
      <c r="C28" s="291"/>
      <c r="D28" s="291"/>
      <c r="E28" s="291"/>
      <c r="F28" s="245" t="s">
        <v>11</v>
      </c>
    </row>
    <row r="29" spans="2:6" ht="13" x14ac:dyDescent="0.3">
      <c r="B29" s="11"/>
      <c r="C29" s="8"/>
      <c r="D29" s="8"/>
      <c r="E29" s="9"/>
    </row>
    <row r="30" spans="2:6" ht="13" x14ac:dyDescent="0.3">
      <c r="B30" s="11"/>
      <c r="C30" s="8"/>
      <c r="D30" s="8"/>
      <c r="E30" s="9"/>
    </row>
    <row r="31" spans="2:6" ht="15" x14ac:dyDescent="0.3">
      <c r="B31" s="12"/>
      <c r="C31" s="8"/>
      <c r="D31" s="8"/>
      <c r="E31" s="9"/>
    </row>
    <row r="32" spans="2:6" ht="13" x14ac:dyDescent="0.25">
      <c r="B32" s="287" t="s">
        <v>12</v>
      </c>
      <c r="C32" s="287"/>
      <c r="D32" s="287"/>
      <c r="E32" s="287"/>
    </row>
    <row r="33" spans="2:5" ht="13" x14ac:dyDescent="0.25">
      <c r="B33" s="287" t="s">
        <v>13</v>
      </c>
      <c r="C33" s="287"/>
      <c r="D33" s="287"/>
      <c r="E33" s="287"/>
    </row>
  </sheetData>
  <mergeCells count="12">
    <mergeCell ref="B33:E33"/>
    <mergeCell ref="B7:E7"/>
    <mergeCell ref="B13:E13"/>
    <mergeCell ref="B14:E14"/>
    <mergeCell ref="B22:E22"/>
    <mergeCell ref="B25:E25"/>
    <mergeCell ref="B28:E28"/>
    <mergeCell ref="B32:E32"/>
    <mergeCell ref="B24:E24"/>
    <mergeCell ref="B27:E27"/>
    <mergeCell ref="B23:E23"/>
    <mergeCell ref="B26:E26"/>
  </mergeCells>
  <pageMargins left="0.7" right="0.7" top="0.75" bottom="0.75" header="0.3" footer="0.3"/>
  <pageSetup scale="8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H15"/>
  <sheetViews>
    <sheetView showGridLines="0" zoomScale="120" zoomScaleNormal="120" zoomScaleSheetLayoutView="100" workbookViewId="0">
      <selection activeCell="C5" sqref="C5"/>
    </sheetView>
  </sheetViews>
  <sheetFormatPr defaultColWidth="11.54296875" defaultRowHeight="13" x14ac:dyDescent="0.3"/>
  <cols>
    <col min="1" max="1" width="1.54296875" style="52" customWidth="1"/>
    <col min="2" max="2" width="25.54296875" style="52" customWidth="1"/>
    <col min="3" max="3" width="36" style="52" customWidth="1"/>
    <col min="4" max="4" width="91.54296875" style="52" customWidth="1"/>
    <col min="5" max="5" width="31" style="52" customWidth="1"/>
    <col min="6" max="6" width="10.453125" style="52" customWidth="1"/>
    <col min="7" max="7" width="1.54296875" style="52" customWidth="1"/>
    <col min="8" max="8" width="20.54296875" style="52" customWidth="1"/>
    <col min="9" max="16384" width="11.54296875" style="52"/>
  </cols>
  <sheetData>
    <row r="1" spans="1:8" ht="18.5" x14ac:dyDescent="0.3">
      <c r="B1" s="327" t="s">
        <v>122</v>
      </c>
      <c r="C1" s="327"/>
      <c r="D1" s="327"/>
      <c r="E1" s="327"/>
      <c r="F1" s="327"/>
    </row>
    <row r="4" spans="1:8" ht="28.4" customHeight="1" x14ac:dyDescent="0.3">
      <c r="B4" s="53" t="s">
        <v>40</v>
      </c>
      <c r="C4" s="53" t="s">
        <v>108</v>
      </c>
      <c r="D4" s="54" t="s">
        <v>73</v>
      </c>
      <c r="E4" s="54" t="s">
        <v>74</v>
      </c>
      <c r="F4" s="54" t="s">
        <v>75</v>
      </c>
    </row>
    <row r="5" spans="1:8" ht="74.25" customHeight="1" x14ac:dyDescent="0.35">
      <c r="A5" s="55"/>
      <c r="B5" s="135" t="str">
        <f>Inflation!B5</f>
        <v>Actuarial Report (32nd)
on the 
Canada Pension Plan
as at 31 December 2024</v>
      </c>
      <c r="C5" s="211" t="s">
        <v>270</v>
      </c>
      <c r="D5" s="140" t="s">
        <v>123</v>
      </c>
      <c r="E5" s="255" t="s">
        <v>124</v>
      </c>
      <c r="F5" s="221">
        <f>'Canadian Domestic Equities'!F5</f>
        <v>6.6500000000000004E-2</v>
      </c>
    </row>
    <row r="6" spans="1:8" ht="68.25" customHeight="1" x14ac:dyDescent="0.35">
      <c r="A6" s="55"/>
      <c r="B6" s="135" t="str">
        <f>Inflation!B6</f>
        <v>Actuarial Valuation 
of the 
Quebec Pension Plan 
as at 31 December 2024</v>
      </c>
      <c r="C6" s="161" t="s">
        <v>93</v>
      </c>
      <c r="D6" s="140" t="s">
        <v>123</v>
      </c>
      <c r="E6" s="255" t="s">
        <v>113</v>
      </c>
      <c r="F6" s="138">
        <f>'Canadian Domestic Equities'!F6</f>
        <v>5.8999999999999997E-2</v>
      </c>
      <c r="H6" s="162"/>
    </row>
    <row r="7" spans="1:8" ht="70.5" customHeight="1" x14ac:dyDescent="0.35">
      <c r="A7" s="55"/>
      <c r="B7" s="210" t="s">
        <v>96</v>
      </c>
      <c r="C7" s="161" t="s">
        <v>102</v>
      </c>
      <c r="D7" s="222" t="s">
        <v>125</v>
      </c>
      <c r="E7" s="213"/>
      <c r="F7" s="223">
        <f>'FP Canada-Institute Survey'!G17</f>
        <v>6.0900000000000003E-2</v>
      </c>
    </row>
    <row r="8" spans="1:8" ht="117" customHeight="1" x14ac:dyDescent="0.35">
      <c r="A8" s="55"/>
      <c r="B8" s="151" t="s">
        <v>126</v>
      </c>
      <c r="C8" s="152" t="s">
        <v>115</v>
      </c>
      <c r="D8" s="220" t="s">
        <v>127</v>
      </c>
      <c r="E8" s="241" t="s">
        <v>128</v>
      </c>
      <c r="F8" s="221">
        <f>'50 Years Data '!Q77</f>
        <v>0.11209458327585953</v>
      </c>
      <c r="H8" s="56"/>
    </row>
    <row r="9" spans="1:8" ht="117" customHeight="1" x14ac:dyDescent="0.35">
      <c r="A9" s="55"/>
      <c r="B9" s="135" t="str">
        <f>'Fixed Income'!B8</f>
        <v>Market based expected return (MBER) as at December 31, 2025</v>
      </c>
      <c r="C9" s="152" t="s">
        <v>129</v>
      </c>
      <c r="D9" s="220" t="s">
        <v>130</v>
      </c>
      <c r="E9" s="238" t="s">
        <v>131</v>
      </c>
      <c r="F9" s="221">
        <f>(1+MBER!F12)*(1+'Summary Rates'!J5)-1</f>
        <v>4.6014499999999847E-2</v>
      </c>
      <c r="H9" s="56"/>
    </row>
    <row r="10" spans="1:8" ht="55.5" customHeight="1" x14ac:dyDescent="0.35">
      <c r="A10" s="55"/>
      <c r="B10" s="153" t="s">
        <v>41</v>
      </c>
      <c r="C10" s="328" t="s">
        <v>132</v>
      </c>
      <c r="D10" s="328"/>
      <c r="E10" s="328"/>
      <c r="F10" s="154">
        <f>AVERAGE(F5:F9)-0.005</f>
        <v>6.3901816655171875E-2</v>
      </c>
    </row>
    <row r="12" spans="1:8" ht="60" customHeight="1" x14ac:dyDescent="0.3">
      <c r="B12" s="329"/>
      <c r="C12" s="329"/>
      <c r="D12" s="329"/>
      <c r="E12" s="329"/>
      <c r="F12" s="329"/>
      <c r="H12" s="57"/>
    </row>
    <row r="14" spans="1:8" ht="14.5" x14ac:dyDescent="0.35">
      <c r="B14" s="55"/>
      <c r="C14" s="55"/>
    </row>
    <row r="15" spans="1:8" ht="14.5" x14ac:dyDescent="0.35">
      <c r="B15" s="55"/>
      <c r="C15" s="55"/>
    </row>
  </sheetData>
  <mergeCells count="3">
    <mergeCell ref="B1:F1"/>
    <mergeCell ref="C10:E10"/>
    <mergeCell ref="B12:F12"/>
  </mergeCells>
  <hyperlinks>
    <hyperlink ref="C8" location="'50 Years Data '!A1" display="'50 Years Data '!A1" xr:uid="{00000000-0004-0000-0900-000000000000}"/>
    <hyperlink ref="C6" r:id="rId1" display="Table 28: Real Rate of Return by Asset Category" xr:uid="{00000000-0004-0000-0900-000002000000}"/>
    <hyperlink ref="C7" location="'FP Canada-Institute Survey'!A1" display="FP Canada-Institute Survey" xr:uid="{00000000-0004-0000-0900-000003000000}"/>
    <hyperlink ref="C5" r:id="rId2" xr:uid="{52983BDE-1226-4D54-9BAD-A9DE9C786DCE}"/>
  </hyperlinks>
  <printOptions horizontalCentered="1"/>
  <pageMargins left="0.70866141732283472" right="0.70866141732283472" top="0.74803149606299213" bottom="0.74803149606299213" header="0.31496062992125984" footer="0.31496062992125984"/>
  <pageSetup scale="61" fitToHeight="0" orientation="landscape"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7">
    <tabColor rgb="FF92D050"/>
    <pageSetUpPr fitToPage="1"/>
  </sheetPr>
  <dimension ref="A1:H15"/>
  <sheetViews>
    <sheetView showGridLines="0" topLeftCell="B1" zoomScale="120" zoomScaleNormal="120" zoomScaleSheetLayoutView="100" workbookViewId="0">
      <selection activeCell="C5" sqref="C5"/>
    </sheetView>
  </sheetViews>
  <sheetFormatPr defaultColWidth="11.54296875" defaultRowHeight="13" x14ac:dyDescent="0.3"/>
  <cols>
    <col min="1" max="1" width="1.54296875" style="52" customWidth="1"/>
    <col min="2" max="2" width="25.54296875" style="52" customWidth="1"/>
    <col min="3" max="3" width="36" style="52" customWidth="1"/>
    <col min="4" max="4" width="91.54296875" style="52" customWidth="1"/>
    <col min="5" max="5" width="31" style="52" customWidth="1"/>
    <col min="6" max="6" width="10.453125" style="52" customWidth="1"/>
    <col min="7" max="7" width="1.54296875" style="52" customWidth="1"/>
    <col min="8" max="8" width="20.54296875" style="52" customWidth="1"/>
    <col min="9" max="16384" width="11.54296875" style="52"/>
  </cols>
  <sheetData>
    <row r="1" spans="1:8" ht="18.5" x14ac:dyDescent="0.3">
      <c r="B1" s="327" t="s">
        <v>133</v>
      </c>
      <c r="C1" s="327"/>
      <c r="D1" s="327"/>
      <c r="E1" s="327"/>
      <c r="F1" s="327"/>
    </row>
    <row r="4" spans="1:8" ht="28.4" customHeight="1" x14ac:dyDescent="0.3">
      <c r="B4" s="53" t="s">
        <v>40</v>
      </c>
      <c r="C4" s="53" t="s">
        <v>108</v>
      </c>
      <c r="D4" s="54" t="s">
        <v>73</v>
      </c>
      <c r="E4" s="54" t="s">
        <v>74</v>
      </c>
      <c r="F4" s="54" t="s">
        <v>75</v>
      </c>
    </row>
    <row r="5" spans="1:8" ht="74.25" customHeight="1" x14ac:dyDescent="0.35">
      <c r="A5" s="55"/>
      <c r="B5" s="135" t="str">
        <f>Inflation!B5</f>
        <v>Actuarial Report (32nd)
on the 
Canada Pension Plan
as at 31 December 2024</v>
      </c>
      <c r="C5" s="211" t="s">
        <v>270</v>
      </c>
      <c r="D5" s="140" t="s">
        <v>123</v>
      </c>
      <c r="E5" s="255" t="s">
        <v>111</v>
      </c>
      <c r="F5" s="221">
        <f>'Canadian Domestic Equities'!F5</f>
        <v>6.6500000000000004E-2</v>
      </c>
    </row>
    <row r="6" spans="1:8" ht="68.25" customHeight="1" x14ac:dyDescent="0.35">
      <c r="A6" s="55"/>
      <c r="B6" s="135" t="str">
        <f>Inflation!B6</f>
        <v>Actuarial Valuation 
of the 
Quebec Pension Plan 
as at 31 December 2024</v>
      </c>
      <c r="C6" s="161" t="s">
        <v>93</v>
      </c>
      <c r="D6" s="140" t="s">
        <v>123</v>
      </c>
      <c r="E6" s="255" t="s">
        <v>113</v>
      </c>
      <c r="F6" s="138">
        <f>'Canadian Domestic Equities'!F6</f>
        <v>5.8999999999999997E-2</v>
      </c>
      <c r="H6" s="162"/>
    </row>
    <row r="7" spans="1:8" ht="70.5" customHeight="1" x14ac:dyDescent="0.35">
      <c r="A7" s="55"/>
      <c r="B7" s="210" t="s">
        <v>96</v>
      </c>
      <c r="C7" s="161" t="s">
        <v>102</v>
      </c>
      <c r="D7" s="222" t="s">
        <v>134</v>
      </c>
      <c r="E7" s="213" t="s">
        <v>135</v>
      </c>
      <c r="F7" s="223">
        <f>'FP Canada-Institute Survey'!H17</f>
        <v>7.0800000000000002E-2</v>
      </c>
    </row>
    <row r="8" spans="1:8" ht="117" customHeight="1" x14ac:dyDescent="0.35">
      <c r="A8" s="55"/>
      <c r="B8" s="151" t="s">
        <v>136</v>
      </c>
      <c r="C8" s="152" t="s">
        <v>115</v>
      </c>
      <c r="D8" s="220" t="s">
        <v>137</v>
      </c>
      <c r="E8" s="241" t="s">
        <v>138</v>
      </c>
      <c r="F8" s="221">
        <f>'50 Years Data '!U77</f>
        <v>8.6088751733468749E-2</v>
      </c>
      <c r="H8" s="56"/>
    </row>
    <row r="9" spans="1:8" ht="117" customHeight="1" x14ac:dyDescent="0.35">
      <c r="A9" s="55"/>
      <c r="B9" s="135" t="str">
        <f>'Fixed Income'!B8</f>
        <v>Market based expected return (MBER) as at December 31, 2025</v>
      </c>
      <c r="C9" s="152" t="s">
        <v>129</v>
      </c>
      <c r="D9" s="220" t="s">
        <v>139</v>
      </c>
      <c r="E9" s="238" t="s">
        <v>140</v>
      </c>
      <c r="F9" s="221">
        <f>(1+MBER!G12)*(1+'Summary Rates'!J5)-1</f>
        <v>7.1131099999999892E-2</v>
      </c>
      <c r="H9" s="56"/>
    </row>
    <row r="10" spans="1:8" ht="55.5" customHeight="1" x14ac:dyDescent="0.35">
      <c r="A10" s="55"/>
      <c r="B10" s="153" t="s">
        <v>41</v>
      </c>
      <c r="C10" s="328" t="s">
        <v>132</v>
      </c>
      <c r="D10" s="328"/>
      <c r="E10" s="328"/>
      <c r="F10" s="154">
        <f>AVERAGE(F5:F9)-0.005</f>
        <v>6.570397034669373E-2</v>
      </c>
    </row>
    <row r="12" spans="1:8" ht="60" customHeight="1" x14ac:dyDescent="0.3">
      <c r="B12" s="329" t="s">
        <v>141</v>
      </c>
      <c r="C12" s="329"/>
      <c r="D12" s="329"/>
      <c r="E12" s="329"/>
      <c r="F12" s="329"/>
      <c r="H12" s="57"/>
    </row>
    <row r="14" spans="1:8" ht="14.5" x14ac:dyDescent="0.35">
      <c r="B14" s="55"/>
      <c r="C14" s="55"/>
    </row>
    <row r="15" spans="1:8" ht="14.5" x14ac:dyDescent="0.35">
      <c r="B15" s="55"/>
      <c r="C15" s="55"/>
    </row>
  </sheetData>
  <mergeCells count="3">
    <mergeCell ref="C10:E10"/>
    <mergeCell ref="B1:F1"/>
    <mergeCell ref="B12:F12"/>
  </mergeCells>
  <hyperlinks>
    <hyperlink ref="C8" location="'50 Years Data '!A1" display="'50 Years Data '!A1" xr:uid="{00000000-0004-0000-0A00-000000000000}"/>
    <hyperlink ref="C6" r:id="rId1" display="Table 28: Real Rate of Return by Asset Category" xr:uid="{00000000-0004-0000-0A00-000002000000}"/>
    <hyperlink ref="C7" location="'FP Canada-Institute Survey'!A1" display="FP Canada-Institute Survey" xr:uid="{00000000-0004-0000-0A00-000003000000}"/>
    <hyperlink ref="C5" r:id="rId2" xr:uid="{2870C49F-60E7-473A-96A0-FABF10815053}"/>
  </hyperlinks>
  <printOptions horizontalCentered="1"/>
  <pageMargins left="0.70866141732283472" right="0.70866141732283472" top="0.74803149606299213" bottom="0.74803149606299213" header="0.31496062992125984" footer="0.31496062992125984"/>
  <pageSetup scale="61" fitToHeight="0" orientation="landscape"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pageSetUpPr fitToPage="1"/>
  </sheetPr>
  <dimension ref="A1:K38"/>
  <sheetViews>
    <sheetView showGridLines="0" zoomScale="90" zoomScaleNormal="90" zoomScaleSheetLayoutView="90" workbookViewId="0">
      <selection activeCell="I9" sqref="I9"/>
    </sheetView>
  </sheetViews>
  <sheetFormatPr defaultColWidth="11.54296875" defaultRowHeight="13" x14ac:dyDescent="0.3"/>
  <cols>
    <col min="1" max="1" width="1.54296875" style="52" customWidth="1"/>
    <col min="2" max="2" width="11.54296875" style="52"/>
    <col min="3" max="9" width="25.453125" style="52" customWidth="1"/>
    <col min="10" max="16384" width="11.54296875" style="52"/>
  </cols>
  <sheetData>
    <row r="1" spans="1:11" ht="18.5" x14ac:dyDescent="0.45">
      <c r="A1" s="175"/>
      <c r="B1" s="330" t="s">
        <v>118</v>
      </c>
      <c r="C1" s="330"/>
      <c r="D1" s="330"/>
      <c r="E1" s="330"/>
      <c r="F1" s="330"/>
      <c r="G1" s="330"/>
      <c r="H1" s="330"/>
      <c r="I1" s="330"/>
      <c r="J1" s="330"/>
      <c r="K1" s="330"/>
    </row>
    <row r="4" spans="1:11" ht="18.5" x14ac:dyDescent="0.45">
      <c r="C4" s="128" t="s">
        <v>223</v>
      </c>
    </row>
    <row r="8" spans="1:11" x14ac:dyDescent="0.3">
      <c r="D8" s="129" t="s">
        <v>11</v>
      </c>
    </row>
    <row r="9" spans="1:11" ht="48" customHeight="1" x14ac:dyDescent="0.3">
      <c r="B9" s="233"/>
      <c r="C9" s="218" t="s">
        <v>224</v>
      </c>
      <c r="D9" s="259" t="s">
        <v>212</v>
      </c>
      <c r="E9" s="258" t="s">
        <v>213</v>
      </c>
      <c r="F9" s="258" t="s">
        <v>225</v>
      </c>
      <c r="G9" s="258" t="s">
        <v>226</v>
      </c>
      <c r="H9" s="258" t="s">
        <v>227</v>
      </c>
    </row>
    <row r="10" spans="1:11" ht="36" customHeight="1" x14ac:dyDescent="0.3">
      <c r="B10" s="102">
        <v>2023</v>
      </c>
      <c r="C10" s="130">
        <v>2.1000000000000001E-2</v>
      </c>
      <c r="D10" s="130">
        <v>1.4E-2</v>
      </c>
      <c r="E10" s="130">
        <v>0.05</v>
      </c>
      <c r="F10" s="130">
        <v>2.3E-2</v>
      </c>
      <c r="G10" s="130">
        <v>0.06</v>
      </c>
      <c r="H10" s="130">
        <v>9.4E-2</v>
      </c>
    </row>
    <row r="11" spans="1:11" ht="36" customHeight="1" x14ac:dyDescent="0.3">
      <c r="B11" s="102">
        <v>2024</v>
      </c>
      <c r="C11" s="130">
        <v>2.1000000000000001E-2</v>
      </c>
      <c r="D11" s="232">
        <v>1.44E-2</v>
      </c>
      <c r="E11" s="130">
        <v>4.3900000000000002E-2</v>
      </c>
      <c r="F11" s="130">
        <v>2.5600000000000001E-2</v>
      </c>
      <c r="G11" s="130">
        <v>5.8400000000000001E-2</v>
      </c>
      <c r="H11" s="130">
        <v>8.3400000000000002E-2</v>
      </c>
    </row>
    <row r="12" spans="1:11" ht="36" customHeight="1" x14ac:dyDescent="0.3">
      <c r="B12" s="102">
        <v>2025</v>
      </c>
      <c r="C12" s="130">
        <f>'Summary Rates'!J5</f>
        <v>2.0999999999999998E-2</v>
      </c>
      <c r="D12" s="232">
        <v>1.41E-2</v>
      </c>
      <c r="E12" s="130">
        <v>3.7199999999999997E-2</v>
      </c>
      <c r="F12" s="130">
        <v>2.4500000000000001E-2</v>
      </c>
      <c r="G12" s="130">
        <v>4.9099999999999998E-2</v>
      </c>
      <c r="H12" s="130">
        <v>6.7000000000000004E-2</v>
      </c>
    </row>
    <row r="13" spans="1:11" ht="36" customHeight="1" x14ac:dyDescent="0.3">
      <c r="B13" s="234" t="s">
        <v>228</v>
      </c>
      <c r="C13" s="169"/>
      <c r="D13" s="169"/>
      <c r="E13" s="169"/>
      <c r="F13" s="169"/>
      <c r="G13" s="169"/>
      <c r="H13" s="169"/>
    </row>
    <row r="14" spans="1:11" ht="107.25" customHeight="1" x14ac:dyDescent="0.3">
      <c r="D14" s="219" t="s">
        <v>229</v>
      </c>
      <c r="E14" s="219" t="s">
        <v>230</v>
      </c>
      <c r="F14" s="219" t="s">
        <v>231</v>
      </c>
      <c r="G14" s="219" t="s">
        <v>232</v>
      </c>
      <c r="H14" s="219" t="s">
        <v>147</v>
      </c>
    </row>
    <row r="16" spans="1:11" x14ac:dyDescent="0.3">
      <c r="D16" s="52" t="s">
        <v>233</v>
      </c>
      <c r="E16" s="126"/>
      <c r="F16" s="126"/>
      <c r="G16" s="126"/>
    </row>
    <row r="17" spans="3:7" x14ac:dyDescent="0.3">
      <c r="D17" s="126"/>
      <c r="E17" s="126"/>
      <c r="F17" s="126"/>
      <c r="G17" s="126"/>
    </row>
    <row r="19" spans="3:7" x14ac:dyDescent="0.3">
      <c r="D19" s="126"/>
      <c r="E19" s="126"/>
      <c r="F19" s="126"/>
      <c r="G19" s="126"/>
    </row>
    <row r="20" spans="3:7" x14ac:dyDescent="0.3">
      <c r="D20" s="126"/>
      <c r="E20" s="126"/>
      <c r="F20" s="126"/>
      <c r="G20" s="126"/>
    </row>
    <row r="26" spans="3:7" x14ac:dyDescent="0.3">
      <c r="C26" s="52" t="s">
        <v>11</v>
      </c>
    </row>
    <row r="38" spans="2:11" x14ac:dyDescent="0.3">
      <c r="B38" s="331"/>
      <c r="C38" s="331"/>
      <c r="D38" s="331"/>
      <c r="E38" s="331"/>
      <c r="F38" s="331"/>
      <c r="G38" s="331"/>
      <c r="H38" s="331"/>
      <c r="I38" s="331"/>
      <c r="J38" s="331"/>
      <c r="K38" s="331"/>
    </row>
  </sheetData>
  <mergeCells count="2">
    <mergeCell ref="B1:K1"/>
    <mergeCell ref="B38:K38"/>
  </mergeCells>
  <printOptions horizontalCentered="1"/>
  <pageMargins left="0.70866141732283472" right="0.70866141732283472" top="0.74803149606299213" bottom="0.74803149606299213" header="0.31496062992125984" footer="0.31496062992125984"/>
  <pageSetup scale="5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2">
    <tabColor rgb="FF92D050"/>
    <pageSetUpPr fitToPage="1"/>
  </sheetPr>
  <dimension ref="B1:H15"/>
  <sheetViews>
    <sheetView showGridLines="0" zoomScale="75" zoomScaleNormal="75" zoomScaleSheetLayoutView="100" workbookViewId="0">
      <selection activeCell="J8" sqref="J8"/>
    </sheetView>
  </sheetViews>
  <sheetFormatPr defaultColWidth="11.54296875" defaultRowHeight="13" x14ac:dyDescent="0.3"/>
  <cols>
    <col min="1" max="1" width="1.54296875" style="9" customWidth="1"/>
    <col min="2" max="2" width="25.54296875" style="9" customWidth="1"/>
    <col min="3" max="3" width="34.1796875" style="9" customWidth="1"/>
    <col min="4" max="4" width="100.54296875" style="9" customWidth="1"/>
    <col min="5" max="5" width="26.453125" style="9" customWidth="1"/>
    <col min="6" max="6" width="8.453125" style="9" customWidth="1"/>
    <col min="7" max="7" width="1.54296875" style="9" customWidth="1"/>
    <col min="8" max="8" width="23.54296875" style="9" customWidth="1"/>
    <col min="9" max="16384" width="11.54296875" style="9"/>
  </cols>
  <sheetData>
    <row r="1" spans="2:8" ht="18.5" x14ac:dyDescent="0.3">
      <c r="B1" s="273" t="s">
        <v>142</v>
      </c>
      <c r="C1" s="273"/>
      <c r="D1" s="273"/>
      <c r="E1" s="273"/>
      <c r="F1" s="273"/>
    </row>
    <row r="4" spans="2:8" ht="28.4" customHeight="1" x14ac:dyDescent="0.3">
      <c r="B4" s="44" t="s">
        <v>40</v>
      </c>
      <c r="C4" s="44" t="s">
        <v>108</v>
      </c>
      <c r="D4" s="44" t="s">
        <v>73</v>
      </c>
      <c r="E4" s="44" t="s">
        <v>74</v>
      </c>
      <c r="F4" s="44" t="s">
        <v>75</v>
      </c>
    </row>
    <row r="5" spans="2:8" ht="74.25" customHeight="1" x14ac:dyDescent="0.3">
      <c r="B5" s="135" t="str">
        <f>Inflation!B5</f>
        <v>Actuarial Report (32nd)
on the 
Canada Pension Plan
as at 31 December 2024</v>
      </c>
      <c r="C5" s="211" t="s">
        <v>270</v>
      </c>
      <c r="D5" s="140" t="s">
        <v>143</v>
      </c>
      <c r="E5" s="255" t="s">
        <v>263</v>
      </c>
      <c r="F5" s="138">
        <f>'Intl foreign-dev Equities'!F5 +1%</f>
        <v>7.6499999999999999E-2</v>
      </c>
    </row>
    <row r="6" spans="2:8" ht="66.650000000000006" customHeight="1" x14ac:dyDescent="0.3">
      <c r="B6" s="135" t="str">
        <f>Inflation!B6</f>
        <v>Actuarial Valuation 
of the 
Quebec Pension Plan 
as at 31 December 2024</v>
      </c>
      <c r="C6" s="161" t="s">
        <v>93</v>
      </c>
      <c r="D6" s="140" t="s">
        <v>264</v>
      </c>
      <c r="E6" s="255" t="s">
        <v>113</v>
      </c>
      <c r="F6" s="138">
        <f>'Canadian Domestic Equities'!F6</f>
        <v>5.8999999999999997E-2</v>
      </c>
    </row>
    <row r="7" spans="2:8" ht="84.75" customHeight="1" x14ac:dyDescent="0.3">
      <c r="B7" s="210" t="s">
        <v>96</v>
      </c>
      <c r="C7" s="161" t="s">
        <v>102</v>
      </c>
      <c r="D7" s="139" t="s">
        <v>97</v>
      </c>
      <c r="E7" s="172"/>
      <c r="F7" s="147">
        <f>'FP Canada-Institute Survey'!I17</f>
        <v>7.8799999999999995E-2</v>
      </c>
    </row>
    <row r="8" spans="2:8" ht="120" customHeight="1" x14ac:dyDescent="0.3">
      <c r="B8" s="135" t="s">
        <v>144</v>
      </c>
      <c r="C8" s="148" t="s">
        <v>115</v>
      </c>
      <c r="D8" s="155" t="s">
        <v>145</v>
      </c>
      <c r="E8" s="256" t="s">
        <v>146</v>
      </c>
      <c r="F8" s="138">
        <f>'50 Years Data '!Y77</f>
        <v>9.4374575581476439E-2</v>
      </c>
    </row>
    <row r="9" spans="2:8" ht="120" customHeight="1" x14ac:dyDescent="0.3">
      <c r="B9" s="135" t="str">
        <f>'Fixed Income'!B8</f>
        <v>Market based expected return (MBER) as at December 31, 2025</v>
      </c>
      <c r="C9" s="152" t="s">
        <v>118</v>
      </c>
      <c r="D9" s="166" t="s">
        <v>147</v>
      </c>
      <c r="E9" s="257" t="s">
        <v>148</v>
      </c>
      <c r="F9" s="138">
        <f>(1+MBER!H12)*(1+'Summary Rates'!J5)-1</f>
        <v>8.9406999999999792E-2</v>
      </c>
    </row>
    <row r="10" spans="2:8" ht="55" customHeight="1" x14ac:dyDescent="0.3">
      <c r="B10" s="149" t="s">
        <v>41</v>
      </c>
      <c r="C10" s="332" t="s">
        <v>132</v>
      </c>
      <c r="D10" s="333"/>
      <c r="E10" s="334"/>
      <c r="F10" s="150">
        <f>AVERAGE(F5:F9)-0.005</f>
        <v>7.461631511629524E-2</v>
      </c>
    </row>
    <row r="11" spans="2:8" x14ac:dyDescent="0.3">
      <c r="D11" s="8"/>
    </row>
    <row r="12" spans="2:8" ht="40.5" customHeight="1" x14ac:dyDescent="0.3">
      <c r="B12" s="335"/>
      <c r="C12" s="335"/>
      <c r="D12" s="335"/>
      <c r="E12" s="335"/>
      <c r="F12" s="335"/>
      <c r="H12" s="58"/>
    </row>
    <row r="13" spans="2:8" ht="29.25" customHeight="1" x14ac:dyDescent="0.3">
      <c r="B13" s="335"/>
      <c r="C13" s="335"/>
      <c r="D13" s="335"/>
      <c r="E13" s="335"/>
      <c r="F13" s="335"/>
    </row>
    <row r="14" spans="2:8" ht="14.5" x14ac:dyDescent="0.35">
      <c r="B14" s="16"/>
      <c r="C14" s="16"/>
    </row>
    <row r="15" spans="2:8" ht="14.5" x14ac:dyDescent="0.35">
      <c r="B15" s="16"/>
      <c r="C15" s="16"/>
    </row>
  </sheetData>
  <mergeCells count="4">
    <mergeCell ref="C10:E10"/>
    <mergeCell ref="B1:F1"/>
    <mergeCell ref="B12:F12"/>
    <mergeCell ref="B13:F13"/>
  </mergeCells>
  <hyperlinks>
    <hyperlink ref="C8" location="'50 Years Data '!A1" display="'50 Years Data '!A1" xr:uid="{00000000-0004-0000-0B00-000000000000}"/>
    <hyperlink ref="C6" r:id="rId1" display="Table 28: Real Rate of Return by Asset Category" xr:uid="{00000000-0004-0000-0B00-000002000000}"/>
    <hyperlink ref="C7" location="'FP Canada-Institute Survey'!A1" display="FP Canada-Institute Survey" xr:uid="{00000000-0004-0000-0B00-000003000000}"/>
    <hyperlink ref="C5" r:id="rId2" xr:uid="{06D5E8D9-BD64-42E0-9164-9579199A1CCA}"/>
  </hyperlinks>
  <pageMargins left="0.7" right="0.7" top="0.75" bottom="0.75" header="0.3" footer="0.3"/>
  <pageSetup scale="61" fitToHeight="0" orientation="landscape"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3">
    <tabColor rgb="FFFF0000"/>
  </sheetPr>
  <dimension ref="B3:H30"/>
  <sheetViews>
    <sheetView zoomScaleNormal="100" zoomScaleSheetLayoutView="100" workbookViewId="0">
      <selection activeCell="B30" sqref="B30:E30"/>
    </sheetView>
  </sheetViews>
  <sheetFormatPr defaultColWidth="9.1796875" defaultRowHeight="13" x14ac:dyDescent="0.3"/>
  <cols>
    <col min="1" max="1" width="4.54296875" style="9" customWidth="1"/>
    <col min="2" max="2" width="53" style="9" customWidth="1"/>
    <col min="3" max="16384" width="9.1796875" style="9"/>
  </cols>
  <sheetData>
    <row r="3" spans="2:8" ht="61.5" customHeight="1" x14ac:dyDescent="0.3">
      <c r="B3" s="40" t="s">
        <v>0</v>
      </c>
    </row>
    <row r="4" spans="2:8" ht="61.5" customHeight="1" x14ac:dyDescent="0.3">
      <c r="B4" s="40"/>
    </row>
    <row r="5" spans="2:8" x14ac:dyDescent="0.3">
      <c r="H5" s="9" t="s">
        <v>11</v>
      </c>
    </row>
    <row r="7" spans="2:8" ht="135" customHeight="1" x14ac:dyDescent="0.3">
      <c r="B7" s="336" t="s">
        <v>149</v>
      </c>
      <c r="C7" s="336"/>
      <c r="D7" s="336"/>
      <c r="E7" s="336"/>
    </row>
    <row r="8" spans="2:8" ht="15" x14ac:dyDescent="0.3">
      <c r="B8" s="41"/>
      <c r="C8" s="8"/>
      <c r="D8" s="8"/>
    </row>
    <row r="9" spans="2:8" ht="15" x14ac:dyDescent="0.3">
      <c r="B9" s="41"/>
      <c r="C9" s="8"/>
      <c r="D9" s="8"/>
    </row>
    <row r="10" spans="2:8" ht="15" x14ac:dyDescent="0.3">
      <c r="B10" s="41"/>
      <c r="C10" s="8"/>
      <c r="D10" s="8"/>
    </row>
    <row r="11" spans="2:8" ht="15" x14ac:dyDescent="0.3">
      <c r="B11" s="41"/>
      <c r="C11" s="8"/>
      <c r="D11" s="8"/>
    </row>
    <row r="12" spans="2:8" ht="23.5" x14ac:dyDescent="0.3">
      <c r="B12" s="42"/>
      <c r="C12" s="8"/>
      <c r="D12" s="8"/>
    </row>
    <row r="13" spans="2:8" ht="23.25" customHeight="1" x14ac:dyDescent="0.3">
      <c r="B13" s="337" t="s">
        <v>2</v>
      </c>
      <c r="C13" s="337"/>
      <c r="D13" s="337"/>
      <c r="E13" s="337"/>
    </row>
    <row r="14" spans="2:8" ht="25.5" customHeight="1" x14ac:dyDescent="0.3">
      <c r="B14" s="316" t="s">
        <v>38</v>
      </c>
      <c r="C14" s="316"/>
      <c r="D14" s="316"/>
      <c r="E14" s="316"/>
    </row>
    <row r="15" spans="2:8" x14ac:dyDescent="0.3">
      <c r="B15" s="7"/>
      <c r="C15" s="8"/>
      <c r="D15" s="8"/>
    </row>
    <row r="16" spans="2:8" x14ac:dyDescent="0.3">
      <c r="B16" s="7"/>
      <c r="C16" s="8"/>
      <c r="D16" s="8"/>
    </row>
    <row r="17" spans="2:5" x14ac:dyDescent="0.3">
      <c r="B17" s="7"/>
      <c r="C17" s="8"/>
      <c r="D17" s="8"/>
    </row>
    <row r="18" spans="2:5" x14ac:dyDescent="0.3">
      <c r="B18" s="7"/>
      <c r="C18" s="8"/>
      <c r="D18" s="8"/>
    </row>
    <row r="19" spans="2:5" x14ac:dyDescent="0.3">
      <c r="B19" s="7"/>
      <c r="C19" s="8"/>
      <c r="D19" s="8"/>
    </row>
    <row r="20" spans="2:5" x14ac:dyDescent="0.3">
      <c r="B20" s="7"/>
      <c r="C20" s="8"/>
      <c r="D20" s="8"/>
    </row>
    <row r="21" spans="2:5" ht="18.5" x14ac:dyDescent="0.3">
      <c r="B21" s="10"/>
      <c r="C21" s="8"/>
      <c r="D21" s="8"/>
    </row>
    <row r="22" spans="2:5" ht="21" x14ac:dyDescent="0.3">
      <c r="B22" s="290"/>
      <c r="C22" s="290"/>
      <c r="D22" s="290"/>
      <c r="E22" s="290"/>
    </row>
    <row r="23" spans="2:5" ht="21" x14ac:dyDescent="0.3">
      <c r="B23" s="290"/>
      <c r="C23" s="290"/>
      <c r="D23" s="290"/>
      <c r="E23" s="290"/>
    </row>
    <row r="24" spans="2:5" ht="21" x14ac:dyDescent="0.3">
      <c r="B24" s="290"/>
      <c r="C24" s="290"/>
      <c r="D24" s="290"/>
      <c r="E24" s="290"/>
    </row>
    <row r="25" spans="2:5" ht="21" x14ac:dyDescent="0.3">
      <c r="B25" s="290"/>
      <c r="C25" s="290"/>
      <c r="D25" s="290"/>
      <c r="E25" s="290"/>
    </row>
    <row r="26" spans="2:5" x14ac:dyDescent="0.3">
      <c r="B26" s="11"/>
      <c r="C26" s="8"/>
      <c r="D26" s="8"/>
    </row>
    <row r="27" spans="2:5" x14ac:dyDescent="0.3">
      <c r="B27" s="11"/>
      <c r="C27" s="8"/>
      <c r="D27" s="8"/>
    </row>
    <row r="28" spans="2:5" ht="15" x14ac:dyDescent="0.3">
      <c r="B28" s="12"/>
      <c r="C28" s="8"/>
      <c r="D28" s="8"/>
    </row>
    <row r="29" spans="2:5" x14ac:dyDescent="0.3">
      <c r="B29" s="287" t="s">
        <v>70</v>
      </c>
      <c r="C29" s="287"/>
      <c r="D29" s="287"/>
      <c r="E29" s="287"/>
    </row>
    <row r="30" spans="2:5" x14ac:dyDescent="0.3">
      <c r="B30" s="287" t="s">
        <v>13</v>
      </c>
      <c r="C30" s="287"/>
      <c r="D30" s="287"/>
      <c r="E30" s="287"/>
    </row>
  </sheetData>
  <mergeCells count="9">
    <mergeCell ref="B24:E24"/>
    <mergeCell ref="B25:E25"/>
    <mergeCell ref="B29:E29"/>
    <mergeCell ref="B30:E30"/>
    <mergeCell ref="B7:E7"/>
    <mergeCell ref="B13:E13"/>
    <mergeCell ref="B14:E14"/>
    <mergeCell ref="B22:E22"/>
    <mergeCell ref="B23:E23"/>
  </mergeCells>
  <pageMargins left="0.7" right="0.7" top="0.75" bottom="0.75" header="0.3" footer="0.3"/>
  <pageSetup scale="82"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4">
    <pageSetUpPr fitToPage="1"/>
  </sheetPr>
  <dimension ref="A1:V14"/>
  <sheetViews>
    <sheetView showGridLines="0" zoomScaleNormal="100" zoomScaleSheetLayoutView="90" workbookViewId="0">
      <selection activeCell="K18" sqref="K18"/>
    </sheetView>
  </sheetViews>
  <sheetFormatPr defaultColWidth="8.81640625" defaultRowHeight="13" x14ac:dyDescent="0.3"/>
  <cols>
    <col min="1" max="1" width="9.54296875" style="59" customWidth="1"/>
    <col min="2" max="3" width="8.81640625" style="59"/>
    <col min="4" max="4" width="8.54296875" style="59" customWidth="1"/>
    <col min="5" max="22" width="9.54296875" style="59" customWidth="1"/>
    <col min="23" max="16384" width="8.81640625" style="59"/>
  </cols>
  <sheetData>
    <row r="1" spans="1:22" ht="18.5" x14ac:dyDescent="0.3">
      <c r="A1" s="273" t="s">
        <v>150</v>
      </c>
      <c r="B1" s="273"/>
      <c r="C1" s="273"/>
      <c r="D1" s="273"/>
      <c r="E1" s="273"/>
      <c r="F1" s="273"/>
      <c r="G1" s="273"/>
      <c r="H1" s="273"/>
      <c r="I1" s="273"/>
      <c r="J1" s="273"/>
      <c r="K1" s="273"/>
      <c r="L1" s="273"/>
      <c r="M1" s="273"/>
      <c r="N1" s="273"/>
      <c r="O1" s="273"/>
      <c r="P1" s="273"/>
      <c r="Q1" s="273"/>
      <c r="R1" s="273"/>
      <c r="S1" s="273"/>
      <c r="T1" s="273"/>
      <c r="U1" s="273"/>
      <c r="V1" s="273"/>
    </row>
    <row r="2" spans="1:22" ht="12.75" customHeight="1" x14ac:dyDescent="0.3">
      <c r="A2" s="60"/>
      <c r="B2" s="60"/>
      <c r="C2" s="60"/>
      <c r="D2" s="60"/>
      <c r="E2" s="60"/>
      <c r="F2" s="60"/>
      <c r="G2" s="60"/>
      <c r="H2" s="60"/>
      <c r="I2" s="60"/>
      <c r="J2" s="60"/>
      <c r="K2" s="60"/>
      <c r="L2" s="60"/>
      <c r="M2" s="60"/>
      <c r="N2" s="60"/>
      <c r="O2" s="60"/>
      <c r="P2" s="60"/>
      <c r="Q2" s="60"/>
      <c r="R2" s="60"/>
      <c r="S2" s="60"/>
      <c r="T2" s="60"/>
      <c r="U2" s="60"/>
      <c r="V2" s="60"/>
    </row>
    <row r="3" spans="1:22" x14ac:dyDescent="0.3">
      <c r="O3" s="61"/>
      <c r="P3" s="61"/>
      <c r="Q3" s="61"/>
      <c r="R3" s="61"/>
      <c r="S3" s="61"/>
      <c r="T3" s="61"/>
    </row>
    <row r="4" spans="1:22" ht="15" customHeight="1" x14ac:dyDescent="0.35">
      <c r="A4" s="62"/>
      <c r="B4" s="62"/>
      <c r="C4" s="62"/>
      <c r="D4" s="62"/>
      <c r="E4" s="44">
        <v>2026</v>
      </c>
      <c r="F4" s="44">
        <v>2025</v>
      </c>
      <c r="G4" s="44">
        <v>2024</v>
      </c>
      <c r="H4" s="44">
        <v>2023</v>
      </c>
      <c r="I4" s="44">
        <v>2022</v>
      </c>
      <c r="J4" s="44">
        <v>2021</v>
      </c>
      <c r="K4" s="44">
        <v>2020</v>
      </c>
      <c r="L4" s="44">
        <v>2019</v>
      </c>
      <c r="M4" s="44">
        <v>2018</v>
      </c>
      <c r="N4" s="44">
        <v>2017</v>
      </c>
      <c r="O4" s="44">
        <v>2016</v>
      </c>
      <c r="P4" s="44">
        <v>2015</v>
      </c>
      <c r="Q4" s="44">
        <v>2014</v>
      </c>
      <c r="R4" s="44">
        <v>2013</v>
      </c>
      <c r="S4" s="44">
        <v>2012</v>
      </c>
      <c r="T4" s="44">
        <v>2011</v>
      </c>
      <c r="U4" s="44">
        <v>2010</v>
      </c>
      <c r="V4" s="44">
        <v>2009</v>
      </c>
    </row>
    <row r="5" spans="1:22" ht="20.25" customHeight="1" x14ac:dyDescent="0.3">
      <c r="A5" s="347" t="s">
        <v>49</v>
      </c>
      <c r="B5" s="347"/>
      <c r="C5" s="347"/>
      <c r="D5" s="347"/>
      <c r="E5" s="63">
        <f>'Summary Rates'!J5</f>
        <v>2.0999999999999998E-2</v>
      </c>
      <c r="F5" s="63">
        <v>2.0999999999999998E-2</v>
      </c>
      <c r="G5" s="63">
        <v>2.0999999999999998E-2</v>
      </c>
      <c r="H5" s="63">
        <v>2.0999999999999998E-2</v>
      </c>
      <c r="I5" s="63">
        <v>2.0999999999999998E-2</v>
      </c>
      <c r="J5" s="63">
        <v>0.02</v>
      </c>
      <c r="K5" s="63">
        <v>0.02</v>
      </c>
      <c r="L5" s="63">
        <v>2.1000000000000001E-2</v>
      </c>
      <c r="M5" s="63">
        <v>0.02</v>
      </c>
      <c r="N5" s="63">
        <v>0.02</v>
      </c>
      <c r="O5" s="63">
        <v>2.1000000000000001E-2</v>
      </c>
      <c r="P5" s="63">
        <v>0.02</v>
      </c>
      <c r="Q5" s="63">
        <v>0.02</v>
      </c>
      <c r="R5" s="63">
        <v>2.2499999999999999E-2</v>
      </c>
      <c r="S5" s="63">
        <v>2.2499999999999999E-2</v>
      </c>
      <c r="T5" s="63">
        <v>2.2499999999999999E-2</v>
      </c>
      <c r="U5" s="64">
        <v>2.2499999999999999E-2</v>
      </c>
      <c r="V5" s="64">
        <v>2.2499999999999999E-2</v>
      </c>
    </row>
    <row r="6" spans="1:22" ht="20.25" customHeight="1" x14ac:dyDescent="0.3">
      <c r="A6" s="347" t="s">
        <v>151</v>
      </c>
      <c r="B6" s="347"/>
      <c r="C6" s="347"/>
      <c r="D6" s="347"/>
      <c r="E6" s="63">
        <f>'Summary Rates'!J9</f>
        <v>2.4E-2</v>
      </c>
      <c r="F6" s="63">
        <v>2.4E-2</v>
      </c>
      <c r="G6" s="63">
        <v>2.4E-2</v>
      </c>
      <c r="H6" s="63">
        <v>2.3E-2</v>
      </c>
      <c r="I6" s="63">
        <v>2.3E-2</v>
      </c>
      <c r="J6" s="63">
        <v>2.3E-2</v>
      </c>
      <c r="K6" s="63">
        <v>2.4E-2</v>
      </c>
      <c r="L6" s="63">
        <v>0.03</v>
      </c>
      <c r="M6" s="63">
        <v>2.8999999999999998E-2</v>
      </c>
      <c r="N6" s="63">
        <v>2.9000000000000001E-2</v>
      </c>
      <c r="O6" s="63">
        <v>0.03</v>
      </c>
      <c r="P6" s="63">
        <v>2.9000000000000001E-2</v>
      </c>
      <c r="Q6" s="63">
        <v>0.03</v>
      </c>
      <c r="R6" s="63">
        <v>3.2500000000000001E-2</v>
      </c>
      <c r="S6" s="63">
        <v>3.2500000000000001E-2</v>
      </c>
      <c r="T6" s="63">
        <v>3.5000000000000003E-2</v>
      </c>
      <c r="U6" s="64">
        <v>3.7499999999999999E-2</v>
      </c>
      <c r="V6" s="64">
        <v>3.7499999999999999E-2</v>
      </c>
    </row>
    <row r="7" spans="1:22" ht="20.25" customHeight="1" x14ac:dyDescent="0.3">
      <c r="A7" s="347" t="s">
        <v>152</v>
      </c>
      <c r="B7" s="347"/>
      <c r="C7" s="347"/>
      <c r="D7" s="347"/>
      <c r="E7" s="63">
        <f>'Summary Rates'!J10</f>
        <v>3.2000000000000001E-2</v>
      </c>
      <c r="F7" s="63">
        <v>3.4000000000000002E-2</v>
      </c>
      <c r="G7" s="63">
        <v>3.4000000000000002E-2</v>
      </c>
      <c r="H7" s="63">
        <v>3.2000000000000001E-2</v>
      </c>
      <c r="I7" s="63">
        <v>2.8000000000000004E-2</v>
      </c>
      <c r="J7" s="63">
        <v>2.7E-2</v>
      </c>
      <c r="K7" s="63">
        <v>2.8999999999999998E-2</v>
      </c>
      <c r="L7" s="63">
        <v>3.9E-2</v>
      </c>
      <c r="M7" s="63">
        <v>3.9E-2</v>
      </c>
      <c r="N7" s="63">
        <v>3.9E-2</v>
      </c>
      <c r="O7" s="63">
        <v>0.04</v>
      </c>
      <c r="P7" s="63">
        <v>3.9E-2</v>
      </c>
      <c r="Q7" s="63">
        <v>0.04</v>
      </c>
      <c r="R7" s="63">
        <v>4.2500000000000003E-2</v>
      </c>
      <c r="S7" s="63">
        <v>4.4999999999999998E-2</v>
      </c>
      <c r="T7" s="63">
        <v>4.7500000000000001E-2</v>
      </c>
      <c r="U7" s="64">
        <v>0.05</v>
      </c>
      <c r="V7" s="64">
        <v>4.7500000000000001E-2</v>
      </c>
    </row>
    <row r="8" spans="1:22" ht="20.25" customHeight="1" x14ac:dyDescent="0.3">
      <c r="A8" s="347" t="s">
        <v>153</v>
      </c>
      <c r="B8" s="347"/>
      <c r="C8" s="347"/>
      <c r="D8" s="347"/>
      <c r="E8" s="63">
        <f>'Summary Rates'!J11</f>
        <v>6.3E-2</v>
      </c>
      <c r="F8" s="63">
        <v>6.7000000000000004E-2</v>
      </c>
      <c r="G8" s="63">
        <v>6.4000000000000001E-2</v>
      </c>
      <c r="H8" s="63">
        <v>6.2E-2</v>
      </c>
      <c r="I8" s="63">
        <v>6.3E-2</v>
      </c>
      <c r="J8" s="63">
        <v>6.2E-2</v>
      </c>
      <c r="K8" s="63">
        <v>6.0999999999999999E-2</v>
      </c>
      <c r="L8" s="63">
        <v>6.0999999999999999E-2</v>
      </c>
      <c r="M8" s="63">
        <v>6.4000000000000001E-2</v>
      </c>
      <c r="N8" s="63">
        <v>6.5000000000000002E-2</v>
      </c>
      <c r="O8" s="63">
        <v>6.4000000000000001E-2</v>
      </c>
      <c r="P8" s="63">
        <v>6.3E-2</v>
      </c>
      <c r="Q8" s="63">
        <v>6.5000000000000002E-2</v>
      </c>
      <c r="R8" s="63">
        <v>7.0000000000000007E-2</v>
      </c>
      <c r="S8" s="63">
        <v>7.0000000000000007E-2</v>
      </c>
      <c r="T8" s="63">
        <v>7.0000000000000007E-2</v>
      </c>
      <c r="U8" s="64">
        <v>7.2499999999999995E-2</v>
      </c>
      <c r="V8" s="64">
        <v>7.2499999999999995E-2</v>
      </c>
    </row>
    <row r="9" spans="1:22" ht="20.25" customHeight="1" x14ac:dyDescent="0.3">
      <c r="A9" s="347" t="s">
        <v>56</v>
      </c>
      <c r="B9" s="347"/>
      <c r="C9" s="347"/>
      <c r="D9" s="347"/>
      <c r="E9" s="63">
        <f>'Summary Rates'!J12</f>
        <v>6.4000000000000001E-2</v>
      </c>
      <c r="F9" s="63">
        <v>6.6000000000000003E-2</v>
      </c>
      <c r="G9" s="348" t="s">
        <v>154</v>
      </c>
      <c r="H9" s="349"/>
      <c r="I9" s="349"/>
      <c r="J9" s="349"/>
      <c r="K9" s="349"/>
      <c r="L9" s="349"/>
      <c r="M9" s="349"/>
      <c r="N9" s="349"/>
      <c r="O9" s="349"/>
      <c r="P9" s="349"/>
      <c r="Q9" s="349"/>
      <c r="R9" s="349"/>
      <c r="S9" s="349"/>
      <c r="T9" s="349"/>
      <c r="U9" s="349"/>
      <c r="V9" s="350"/>
    </row>
    <row r="10" spans="1:22" ht="20.25" customHeight="1" x14ac:dyDescent="0.3">
      <c r="A10" s="235" t="s">
        <v>57</v>
      </c>
      <c r="B10" s="235"/>
      <c r="C10" s="235"/>
      <c r="D10" s="235"/>
      <c r="E10" s="63">
        <f>'Summary Rates'!J13</f>
        <v>6.6000000000000003E-2</v>
      </c>
      <c r="F10" s="63">
        <v>6.9000000000000006E-2</v>
      </c>
      <c r="G10" s="351"/>
      <c r="H10" s="352"/>
      <c r="I10" s="352"/>
      <c r="J10" s="352"/>
      <c r="K10" s="352"/>
      <c r="L10" s="352"/>
      <c r="M10" s="352"/>
      <c r="N10" s="352"/>
      <c r="O10" s="352"/>
      <c r="P10" s="352"/>
      <c r="Q10" s="352"/>
      <c r="R10" s="352"/>
      <c r="S10" s="352"/>
      <c r="T10" s="352"/>
      <c r="U10" s="352"/>
      <c r="V10" s="353"/>
    </row>
    <row r="11" spans="1:22" ht="20.25" customHeight="1" x14ac:dyDescent="0.3">
      <c r="A11" s="347" t="s">
        <v>155</v>
      </c>
      <c r="B11" s="347"/>
      <c r="C11" s="347"/>
      <c r="D11" s="347"/>
      <c r="E11" s="242"/>
      <c r="F11" s="243"/>
      <c r="G11" s="63">
        <v>6.5000000000000002E-2</v>
      </c>
      <c r="H11" s="63">
        <v>6.5000000000000002E-2</v>
      </c>
      <c r="I11" s="63">
        <v>6.6000000000000003E-2</v>
      </c>
      <c r="J11" s="63">
        <v>6.6000000000000003E-2</v>
      </c>
      <c r="K11" s="63">
        <v>6.4000000000000001E-2</v>
      </c>
      <c r="L11" s="63">
        <v>6.4000000000000001E-2</v>
      </c>
      <c r="M11" s="63">
        <v>6.7000000000000004E-2</v>
      </c>
      <c r="N11" s="63">
        <v>6.7000000000000004E-2</v>
      </c>
      <c r="O11" s="63">
        <v>6.8000000000000005E-2</v>
      </c>
      <c r="P11" s="341" t="s">
        <v>156</v>
      </c>
      <c r="Q11" s="342"/>
      <c r="R11" s="342"/>
      <c r="S11" s="342"/>
      <c r="T11" s="342"/>
      <c r="U11" s="342"/>
      <c r="V11" s="343"/>
    </row>
    <row r="12" spans="1:22" ht="20.25" customHeight="1" x14ac:dyDescent="0.3">
      <c r="A12" s="347" t="s">
        <v>157</v>
      </c>
      <c r="B12" s="347"/>
      <c r="C12" s="347"/>
      <c r="D12" s="347"/>
      <c r="E12" s="63">
        <f>'Summary Rates'!J14</f>
        <v>7.4999999999999997E-2</v>
      </c>
      <c r="F12" s="63">
        <v>8.1000000000000003E-2</v>
      </c>
      <c r="G12" s="63">
        <v>8.299999999999999E-2</v>
      </c>
      <c r="H12" s="63">
        <v>7.3999999999999996E-2</v>
      </c>
      <c r="I12" s="63">
        <v>7.6999999999999999E-2</v>
      </c>
      <c r="J12" s="63">
        <v>7.8E-2</v>
      </c>
      <c r="K12" s="63">
        <v>7.0999999999999994E-2</v>
      </c>
      <c r="L12" s="63">
        <v>7.1999999999999995E-2</v>
      </c>
      <c r="M12" s="63">
        <v>7.3999999999999996E-2</v>
      </c>
      <c r="N12" s="63">
        <v>7.4999999999999997E-2</v>
      </c>
      <c r="O12" s="63">
        <v>7.6999999999999999E-2</v>
      </c>
      <c r="P12" s="344"/>
      <c r="Q12" s="345"/>
      <c r="R12" s="345"/>
      <c r="S12" s="345"/>
      <c r="T12" s="345"/>
      <c r="U12" s="345"/>
      <c r="V12" s="346"/>
    </row>
    <row r="13" spans="1:22" ht="20.25" customHeight="1" x14ac:dyDescent="0.3">
      <c r="A13" s="347" t="s">
        <v>59</v>
      </c>
      <c r="B13" s="347"/>
      <c r="C13" s="347"/>
      <c r="D13" s="347"/>
      <c r="E13" s="63">
        <f>'Summary Rates'!J15</f>
        <v>4.3999999999999997E-2</v>
      </c>
      <c r="F13" s="63">
        <v>4.3999999999999997E-2</v>
      </c>
      <c r="G13" s="63">
        <v>4.3999999999999997E-2</v>
      </c>
      <c r="H13" s="63">
        <v>4.2999999999999997E-2</v>
      </c>
      <c r="I13" s="63">
        <v>4.2999999999999997E-2</v>
      </c>
      <c r="J13" s="63">
        <v>4.2999999999999997E-2</v>
      </c>
      <c r="K13" s="63">
        <v>4.3999999999999997E-2</v>
      </c>
      <c r="L13" s="63">
        <v>0.05</v>
      </c>
      <c r="M13" s="63">
        <v>4.9000000000000002E-2</v>
      </c>
      <c r="N13" s="63">
        <v>4.9000000000000002E-2</v>
      </c>
      <c r="O13" s="63">
        <v>0.05</v>
      </c>
      <c r="P13" s="63">
        <v>4.9000000000000002E-2</v>
      </c>
      <c r="Q13" s="63">
        <v>0.05</v>
      </c>
      <c r="R13" s="63">
        <v>5.2499999999999998E-2</v>
      </c>
      <c r="S13" s="63">
        <v>5.2499999999999998E-2</v>
      </c>
      <c r="T13" s="63">
        <v>5.5E-2</v>
      </c>
      <c r="U13" s="63">
        <v>5.7500000000000002E-2</v>
      </c>
      <c r="V13" s="63">
        <v>5.7500000000000002E-2</v>
      </c>
    </row>
    <row r="14" spans="1:22" ht="20.25" customHeight="1" x14ac:dyDescent="0.3">
      <c r="A14" s="347" t="s">
        <v>158</v>
      </c>
      <c r="B14" s="347"/>
      <c r="C14" s="347"/>
      <c r="D14" s="347"/>
      <c r="E14" s="63">
        <f>E5+1%</f>
        <v>3.1E-2</v>
      </c>
      <c r="F14" s="63">
        <v>3.1E-2</v>
      </c>
      <c r="G14" s="63">
        <v>3.1E-2</v>
      </c>
      <c r="H14" s="63">
        <v>3.1E-2</v>
      </c>
      <c r="I14" s="63">
        <v>3.1E-2</v>
      </c>
      <c r="J14" s="63">
        <v>0.03</v>
      </c>
      <c r="K14" s="63">
        <v>0.03</v>
      </c>
      <c r="L14" s="63">
        <v>3.1E-2</v>
      </c>
      <c r="M14" s="63">
        <v>0.03</v>
      </c>
      <c r="N14" s="63">
        <v>0.03</v>
      </c>
      <c r="O14" s="63">
        <v>3.1E-2</v>
      </c>
      <c r="P14" s="63">
        <v>0.03</v>
      </c>
      <c r="Q14" s="338" t="s">
        <v>159</v>
      </c>
      <c r="R14" s="339"/>
      <c r="S14" s="339"/>
      <c r="T14" s="339"/>
      <c r="U14" s="339"/>
      <c r="V14" s="340"/>
    </row>
  </sheetData>
  <mergeCells count="13">
    <mergeCell ref="A1:V1"/>
    <mergeCell ref="Q14:V14"/>
    <mergeCell ref="P11:V12"/>
    <mergeCell ref="A13:D13"/>
    <mergeCell ref="A14:D14"/>
    <mergeCell ref="A11:D11"/>
    <mergeCell ref="A12:D12"/>
    <mergeCell ref="A7:D7"/>
    <mergeCell ref="A8:D8"/>
    <mergeCell ref="A5:D5"/>
    <mergeCell ref="A6:D6"/>
    <mergeCell ref="A9:D9"/>
    <mergeCell ref="G9:V10"/>
  </mergeCells>
  <printOptions horizontalCentered="1"/>
  <pageMargins left="0.31496062992125984" right="0.31496062992125984" top="0.74803149606299213" bottom="0.74803149606299213" header="0.31496062992125984" footer="0.31496062992125984"/>
  <pageSetup scale="6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5">
    <tabColor rgb="FF00B0F0"/>
    <pageSetUpPr fitToPage="1"/>
  </sheetPr>
  <dimension ref="B1:AM108"/>
  <sheetViews>
    <sheetView showGridLines="0" zoomScale="80" zoomScaleNormal="80" zoomScaleSheetLayoutView="70" workbookViewId="0">
      <pane ySplit="7" topLeftCell="A70" activePane="bottomLeft" state="frozen"/>
      <selection activeCell="Q6" sqref="Q6:S6"/>
      <selection pane="bottomLeft" activeCell="S107" sqref="S107"/>
    </sheetView>
  </sheetViews>
  <sheetFormatPr defaultColWidth="11.54296875" defaultRowHeight="13" x14ac:dyDescent="0.3"/>
  <cols>
    <col min="1" max="1" width="1.54296875" style="52" customWidth="1"/>
    <col min="2" max="2" width="1.54296875" style="52" hidden="1" customWidth="1"/>
    <col min="3" max="3" width="23.453125" style="68" customWidth="1"/>
    <col min="4" max="4" width="1.54296875" style="52" customWidth="1"/>
    <col min="5" max="5" width="16.453125" style="68" customWidth="1"/>
    <col min="6" max="6" width="1.54296875" style="68" customWidth="1"/>
    <col min="7" max="7" width="16.453125" style="68" customWidth="1"/>
    <col min="8" max="8" width="1.54296875" style="68" customWidth="1"/>
    <col min="9" max="9" width="16.453125" style="68" customWidth="1"/>
    <col min="10" max="10" width="1.54296875" style="68" customWidth="1"/>
    <col min="11" max="11" width="16.453125" style="68" customWidth="1"/>
    <col min="12" max="12" width="1.54296875" style="68" customWidth="1"/>
    <col min="13" max="13" width="16.453125" style="68" customWidth="1"/>
    <col min="14" max="14" width="1.54296875" style="68" customWidth="1"/>
    <col min="15" max="15" width="16.453125" style="68" customWidth="1"/>
    <col min="16" max="16" width="1.54296875" style="68" customWidth="1"/>
    <col min="17" max="17" width="16.453125" style="68" customWidth="1"/>
    <col min="18" max="18" width="1.54296875" style="68" customWidth="1"/>
    <col min="19" max="19" width="16.453125" style="68" customWidth="1"/>
    <col min="20" max="20" width="1.54296875" style="68" customWidth="1"/>
    <col min="21" max="21" width="16.453125" style="70" customWidth="1"/>
    <col min="22" max="22" width="1.54296875" style="68" customWidth="1"/>
    <col min="23" max="23" width="16.453125" style="68" customWidth="1"/>
    <col min="24" max="24" width="1.54296875" style="68" customWidth="1"/>
    <col min="25" max="25" width="16.453125" style="68" customWidth="1"/>
    <col min="26" max="26" width="1.54296875" style="68" customWidth="1"/>
    <col min="27" max="27" width="17.54296875" style="68" customWidth="1"/>
    <col min="28" max="28" width="1.54296875" style="68" customWidth="1"/>
    <col min="29" max="29" width="16.453125" style="68" customWidth="1"/>
    <col min="30" max="30" width="1.54296875" style="52" customWidth="1"/>
    <col min="31" max="31" width="16.453125" style="52" customWidth="1"/>
    <col min="32" max="32" width="1.54296875" style="52" customWidth="1"/>
    <col min="33" max="33" width="16.453125" style="52" customWidth="1"/>
    <col min="34" max="34" width="1.54296875" style="52" customWidth="1"/>
    <col min="35" max="35" width="14.81640625" style="52" customWidth="1"/>
    <col min="36" max="16384" width="11.54296875" style="52"/>
  </cols>
  <sheetData>
    <row r="1" spans="3:36" ht="18.5" x14ac:dyDescent="0.45">
      <c r="C1" s="330" t="s">
        <v>160</v>
      </c>
      <c r="D1" s="330"/>
      <c r="E1" s="330"/>
      <c r="F1" s="330"/>
      <c r="G1" s="330"/>
      <c r="H1" s="330"/>
      <c r="I1" s="330"/>
      <c r="J1" s="330"/>
      <c r="K1" s="330"/>
      <c r="L1" s="330"/>
      <c r="M1" s="330"/>
      <c r="N1" s="330"/>
      <c r="O1" s="330"/>
      <c r="P1" s="330"/>
      <c r="Q1" s="330"/>
      <c r="R1" s="330"/>
      <c r="S1" s="330"/>
      <c r="T1" s="330"/>
      <c r="U1" s="330"/>
      <c r="V1" s="330"/>
      <c r="W1" s="330"/>
      <c r="X1" s="330"/>
      <c r="Y1" s="330"/>
      <c r="Z1" s="330"/>
      <c r="AA1" s="330"/>
      <c r="AB1" s="330"/>
      <c r="AC1" s="330"/>
      <c r="AD1" s="330"/>
      <c r="AE1" s="330"/>
      <c r="AF1" s="330"/>
      <c r="AG1" s="330"/>
    </row>
    <row r="2" spans="3:36" ht="18.5" x14ac:dyDescent="0.45">
      <c r="C2" s="65"/>
      <c r="D2" s="65"/>
      <c r="E2" s="65"/>
      <c r="F2" s="65"/>
      <c r="G2" s="65"/>
      <c r="H2" s="65"/>
      <c r="I2" s="65"/>
      <c r="J2" s="65"/>
      <c r="K2" s="65"/>
      <c r="L2" s="65"/>
      <c r="M2" s="65"/>
      <c r="N2" s="65"/>
      <c r="O2" s="65"/>
      <c r="P2" s="65"/>
      <c r="Q2" s="65"/>
      <c r="R2" s="65"/>
      <c r="S2" s="65"/>
      <c r="T2" s="65"/>
      <c r="U2" s="66"/>
      <c r="V2" s="65"/>
      <c r="W2" s="65"/>
      <c r="X2" s="65"/>
      <c r="Y2" s="65"/>
      <c r="Z2" s="65"/>
      <c r="AA2" s="65"/>
      <c r="AB2" s="65"/>
      <c r="AC2" s="65"/>
      <c r="AD2" s="65"/>
      <c r="AE2" s="65"/>
      <c r="AF2" s="65"/>
      <c r="AG2" s="65"/>
    </row>
    <row r="3" spans="3:36" s="67" customFormat="1" ht="46.5" customHeight="1" x14ac:dyDescent="0.3">
      <c r="C3" s="296" t="s">
        <v>161</v>
      </c>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row>
    <row r="4" spans="3:36" x14ac:dyDescent="0.3">
      <c r="E4" s="69" t="s">
        <v>11</v>
      </c>
      <c r="I4" s="69" t="s">
        <v>11</v>
      </c>
      <c r="AB4" s="70"/>
    </row>
    <row r="5" spans="3:36" ht="38.25" customHeight="1" x14ac:dyDescent="0.3">
      <c r="E5" s="357" t="s">
        <v>162</v>
      </c>
      <c r="F5" s="358"/>
      <c r="G5" s="359"/>
      <c r="I5" s="357" t="s">
        <v>163</v>
      </c>
      <c r="J5" s="358"/>
      <c r="K5" s="359"/>
      <c r="M5" s="357" t="s">
        <v>164</v>
      </c>
      <c r="N5" s="358"/>
      <c r="O5" s="359"/>
      <c r="Q5" s="357" t="s">
        <v>165</v>
      </c>
      <c r="R5" s="358"/>
      <c r="S5" s="359"/>
      <c r="U5" s="357" t="s">
        <v>166</v>
      </c>
      <c r="V5" s="358"/>
      <c r="W5" s="359"/>
      <c r="X5" s="71"/>
      <c r="Y5" s="367" t="s">
        <v>167</v>
      </c>
      <c r="Z5" s="368"/>
      <c r="AA5" s="369"/>
      <c r="AB5" s="70"/>
      <c r="AC5" s="357" t="s">
        <v>49</v>
      </c>
      <c r="AD5" s="358"/>
      <c r="AE5" s="358"/>
      <c r="AF5" s="358"/>
      <c r="AG5" s="359"/>
    </row>
    <row r="6" spans="3:36" ht="24.75" customHeight="1" x14ac:dyDescent="0.3">
      <c r="C6" s="72" t="s">
        <v>40</v>
      </c>
      <c r="D6" s="73"/>
      <c r="E6" s="360" t="s">
        <v>168</v>
      </c>
      <c r="F6" s="361"/>
      <c r="G6" s="362"/>
      <c r="H6" s="73"/>
      <c r="I6" s="360" t="s">
        <v>169</v>
      </c>
      <c r="J6" s="361"/>
      <c r="K6" s="362"/>
      <c r="L6" s="73"/>
      <c r="M6" s="360" t="s">
        <v>170</v>
      </c>
      <c r="N6" s="361"/>
      <c r="O6" s="362"/>
      <c r="Q6" s="360" t="s">
        <v>171</v>
      </c>
      <c r="R6" s="361"/>
      <c r="S6" s="362"/>
      <c r="U6" s="360" t="s">
        <v>172</v>
      </c>
      <c r="V6" s="361"/>
      <c r="W6" s="362"/>
      <c r="X6" s="74"/>
      <c r="Y6" s="360" t="s">
        <v>173</v>
      </c>
      <c r="Z6" s="361"/>
      <c r="AA6" s="362"/>
      <c r="AB6" s="70"/>
      <c r="AC6" s="360" t="s">
        <v>174</v>
      </c>
      <c r="AD6" s="361"/>
      <c r="AE6" s="361"/>
      <c r="AF6" s="361"/>
      <c r="AG6" s="362"/>
    </row>
    <row r="7" spans="3:36" ht="13.5" thickBot="1" x14ac:dyDescent="0.35">
      <c r="C7" s="75"/>
      <c r="E7" s="76" t="s">
        <v>175</v>
      </c>
      <c r="F7" s="77"/>
      <c r="G7" s="78" t="s">
        <v>176</v>
      </c>
      <c r="I7" s="76" t="s">
        <v>175</v>
      </c>
      <c r="J7" s="77"/>
      <c r="K7" s="78" t="s">
        <v>176</v>
      </c>
      <c r="M7" s="76" t="s">
        <v>175</v>
      </c>
      <c r="N7" s="77"/>
      <c r="O7" s="78" t="s">
        <v>176</v>
      </c>
      <c r="Q7" s="76" t="s">
        <v>175</v>
      </c>
      <c r="R7" s="77"/>
      <c r="S7" s="78" t="s">
        <v>176</v>
      </c>
      <c r="U7" s="79" t="s">
        <v>175</v>
      </c>
      <c r="V7" s="77"/>
      <c r="W7" s="78" t="s">
        <v>176</v>
      </c>
      <c r="Y7" s="79" t="s">
        <v>175</v>
      </c>
      <c r="Z7" s="77"/>
      <c r="AA7" s="78" t="s">
        <v>176</v>
      </c>
      <c r="AB7" s="70"/>
      <c r="AC7" s="76" t="s">
        <v>175</v>
      </c>
      <c r="AD7" s="77"/>
      <c r="AE7" s="80"/>
      <c r="AF7" s="80"/>
      <c r="AG7" s="78" t="s">
        <v>176</v>
      </c>
    </row>
    <row r="8" spans="3:36" x14ac:dyDescent="0.3">
      <c r="C8" s="75"/>
      <c r="E8" s="81"/>
      <c r="G8" s="82"/>
      <c r="I8" s="81"/>
      <c r="K8" s="82"/>
      <c r="M8" s="81"/>
      <c r="O8" s="82"/>
      <c r="Q8" s="81"/>
      <c r="S8" s="82"/>
      <c r="U8" s="83"/>
      <c r="W8" s="82"/>
      <c r="Y8" s="81"/>
      <c r="AA8" s="82"/>
      <c r="AB8" s="70"/>
      <c r="AC8" s="81"/>
      <c r="AD8" s="68"/>
      <c r="AE8" s="68"/>
      <c r="AG8" s="82"/>
    </row>
    <row r="9" spans="3:36" x14ac:dyDescent="0.3">
      <c r="C9" s="75">
        <v>1960</v>
      </c>
      <c r="E9" s="84">
        <v>3.3116899736079786E-2</v>
      </c>
      <c r="F9" s="70"/>
      <c r="G9" s="85">
        <f t="shared" ref="G9:G65" si="0">E9+1</f>
        <v>1.0331168997360798</v>
      </c>
      <c r="H9" s="70"/>
      <c r="I9" s="84">
        <v>0.12191772456564931</v>
      </c>
      <c r="J9" s="70"/>
      <c r="K9" s="85">
        <f t="shared" ref="K9:K67" si="1">I9+1</f>
        <v>1.1219177245656493</v>
      </c>
      <c r="L9" s="70"/>
      <c r="M9" s="84">
        <v>1.7815204992283507E-2</v>
      </c>
      <c r="N9" s="70"/>
      <c r="O9" s="85">
        <f>M9+1</f>
        <v>1.0178152049922835</v>
      </c>
      <c r="P9" s="70"/>
      <c r="Q9" s="84">
        <v>3.7591779964790462E-2</v>
      </c>
      <c r="R9" s="70"/>
      <c r="S9" s="85">
        <f>Q9+1</f>
        <v>1.0375917799647905</v>
      </c>
      <c r="U9" s="84"/>
      <c r="V9" s="70"/>
      <c r="W9" s="85"/>
      <c r="X9" s="70"/>
      <c r="Y9" s="83"/>
      <c r="Z9" s="70"/>
      <c r="AA9" s="85"/>
      <c r="AB9" s="70"/>
      <c r="AC9" s="83">
        <v>15.7</v>
      </c>
      <c r="AD9" s="86"/>
      <c r="AE9" s="89"/>
      <c r="AF9" s="86"/>
      <c r="AG9" s="87"/>
    </row>
    <row r="10" spans="3:36" x14ac:dyDescent="0.3">
      <c r="C10" s="75">
        <v>1961</v>
      </c>
      <c r="E10" s="84">
        <v>2.8912695658644516E-2</v>
      </c>
      <c r="F10" s="70"/>
      <c r="G10" s="85">
        <f t="shared" si="0"/>
        <v>1.0289126956586445</v>
      </c>
      <c r="H10" s="70"/>
      <c r="I10" s="84">
        <v>9.1575107548826029E-2</v>
      </c>
      <c r="J10" s="70"/>
      <c r="K10" s="85">
        <f t="shared" si="1"/>
        <v>1.091575107548826</v>
      </c>
      <c r="L10" s="70"/>
      <c r="M10" s="84">
        <v>0.32745492303128176</v>
      </c>
      <c r="N10" s="70"/>
      <c r="O10" s="85">
        <v>1.3274549230312818</v>
      </c>
      <c r="P10" s="70"/>
      <c r="Q10" s="84">
        <v>0.34575334539803526</v>
      </c>
      <c r="R10" s="70"/>
      <c r="S10" s="85">
        <f t="shared" ref="S10:S67" si="2">Q10+1</f>
        <v>1.3457533453980353</v>
      </c>
      <c r="U10" s="84"/>
      <c r="V10" s="70"/>
      <c r="W10" s="85"/>
      <c r="X10" s="70"/>
      <c r="Y10" s="83"/>
      <c r="Z10" s="70"/>
      <c r="AA10" s="85"/>
      <c r="AB10" s="70"/>
      <c r="AC10" s="83">
        <v>15.7</v>
      </c>
      <c r="AD10" s="86"/>
      <c r="AE10" s="89">
        <f>AC10/AC9-1</f>
        <v>0</v>
      </c>
      <c r="AF10" s="86"/>
      <c r="AG10" s="85">
        <f>AE10+1</f>
        <v>1</v>
      </c>
    </row>
    <row r="11" spans="3:36" x14ac:dyDescent="0.3">
      <c r="C11" s="75">
        <v>1962</v>
      </c>
      <c r="E11" s="84">
        <v>4.2150191566261208E-2</v>
      </c>
      <c r="F11" s="70"/>
      <c r="G11" s="85">
        <f t="shared" si="0"/>
        <v>1.0421501915662612</v>
      </c>
      <c r="H11" s="70"/>
      <c r="I11" s="84">
        <v>5.0335657001232104E-2</v>
      </c>
      <c r="J11" s="70"/>
      <c r="K11" s="85">
        <f t="shared" si="1"/>
        <v>1.0503356570012321</v>
      </c>
      <c r="L11" s="70"/>
      <c r="M11" s="84">
        <v>-7.0944352015097745E-2</v>
      </c>
      <c r="N11" s="70"/>
      <c r="O11" s="85">
        <f>M11+1</f>
        <v>0.92905564798490226</v>
      </c>
      <c r="P11" s="70"/>
      <c r="Q11" s="84">
        <v>-5.8060072369310545E-2</v>
      </c>
      <c r="R11" s="70"/>
      <c r="S11" s="85">
        <f t="shared" si="2"/>
        <v>0.94193992763068946</v>
      </c>
      <c r="U11" s="84"/>
      <c r="V11" s="70"/>
      <c r="W11" s="85"/>
      <c r="X11" s="70"/>
      <c r="Y11" s="83"/>
      <c r="Z11" s="70"/>
      <c r="AA11" s="85"/>
      <c r="AB11" s="70"/>
      <c r="AC11" s="83">
        <v>16</v>
      </c>
      <c r="AD11" s="86"/>
      <c r="AE11" s="89">
        <f t="shared" ref="AE11:AE67" si="3">AC11/AC10-1</f>
        <v>1.9108280254777066E-2</v>
      </c>
      <c r="AF11" s="86"/>
      <c r="AG11" s="85">
        <f t="shared" ref="AG11:AG65" si="4">AE11+1</f>
        <v>1.0191082802547771</v>
      </c>
    </row>
    <row r="12" spans="3:36" x14ac:dyDescent="0.3">
      <c r="C12" s="75">
        <v>1963</v>
      </c>
      <c r="E12" s="84">
        <v>3.6342371657180239E-2</v>
      </c>
      <c r="F12" s="70"/>
      <c r="G12" s="85">
        <f t="shared" si="0"/>
        <v>1.0363423716571802</v>
      </c>
      <c r="H12" s="70"/>
      <c r="I12" s="84">
        <v>4.5793320480672861E-2</v>
      </c>
      <c r="J12" s="70"/>
      <c r="K12" s="85">
        <f t="shared" si="1"/>
        <v>1.0457933204806729</v>
      </c>
      <c r="L12" s="70"/>
      <c r="M12" s="84">
        <v>0.15601111883252261</v>
      </c>
      <c r="N12" s="70"/>
      <c r="O12" s="85">
        <v>1.1560111188325226</v>
      </c>
      <c r="P12" s="70"/>
      <c r="Q12" s="84">
        <v>0.23046998275982353</v>
      </c>
      <c r="R12" s="70"/>
      <c r="S12" s="85">
        <f t="shared" si="2"/>
        <v>1.2304699827598236</v>
      </c>
      <c r="T12" s="70"/>
      <c r="U12" s="84"/>
      <c r="V12" s="70"/>
      <c r="W12" s="85"/>
      <c r="X12" s="70"/>
      <c r="Y12" s="83"/>
      <c r="Z12" s="70"/>
      <c r="AA12" s="85"/>
      <c r="AB12" s="70"/>
      <c r="AC12" s="83">
        <v>16.3</v>
      </c>
      <c r="AD12" s="86"/>
      <c r="AE12" s="89">
        <f t="shared" si="3"/>
        <v>1.8750000000000044E-2</v>
      </c>
      <c r="AF12" s="86"/>
      <c r="AG12" s="85">
        <f t="shared" si="4"/>
        <v>1.01875</v>
      </c>
    </row>
    <row r="13" spans="3:36" x14ac:dyDescent="0.3">
      <c r="C13" s="75">
        <v>1964</v>
      </c>
      <c r="E13" s="84">
        <v>3.7895931904686986E-2</v>
      </c>
      <c r="F13" s="70"/>
      <c r="G13" s="85">
        <f t="shared" si="0"/>
        <v>1.037895931904687</v>
      </c>
      <c r="H13" s="70"/>
      <c r="I13" s="84">
        <v>6.160901753890502E-2</v>
      </c>
      <c r="J13" s="70"/>
      <c r="K13" s="85">
        <f t="shared" si="1"/>
        <v>1.061609017538905</v>
      </c>
      <c r="L13" s="70"/>
      <c r="M13" s="84">
        <v>0.25432937966752212</v>
      </c>
      <c r="N13" s="70"/>
      <c r="O13" s="85">
        <f t="shared" ref="O13:O38" si="5">M13+1</f>
        <v>1.2543293796675221</v>
      </c>
      <c r="P13" s="70"/>
      <c r="Q13" s="84">
        <v>0.1581939105037895</v>
      </c>
      <c r="R13" s="70"/>
      <c r="S13" s="85">
        <f t="shared" si="2"/>
        <v>1.1581939105037895</v>
      </c>
      <c r="T13" s="70"/>
      <c r="U13" s="84"/>
      <c r="V13" s="70"/>
      <c r="W13" s="85"/>
      <c r="X13" s="70"/>
      <c r="Y13" s="83"/>
      <c r="Z13" s="70"/>
      <c r="AA13" s="85"/>
      <c r="AB13" s="70"/>
      <c r="AC13" s="83">
        <v>16.600000000000001</v>
      </c>
      <c r="AD13" s="86"/>
      <c r="AE13" s="89">
        <f t="shared" si="3"/>
        <v>1.8404907975460238E-2</v>
      </c>
      <c r="AF13" s="86"/>
      <c r="AG13" s="85">
        <f t="shared" si="4"/>
        <v>1.0184049079754602</v>
      </c>
    </row>
    <row r="14" spans="3:36" x14ac:dyDescent="0.3">
      <c r="C14" s="75">
        <v>1965</v>
      </c>
      <c r="E14" s="84">
        <v>3.9237020902695097E-2</v>
      </c>
      <c r="F14" s="70"/>
      <c r="G14" s="85">
        <f t="shared" si="0"/>
        <v>1.0392370209026951</v>
      </c>
      <c r="H14" s="70"/>
      <c r="I14" s="84">
        <v>4.7980422894733366E-4</v>
      </c>
      <c r="J14" s="70"/>
      <c r="K14" s="85">
        <f t="shared" si="1"/>
        <v>1.0004798042289473</v>
      </c>
      <c r="L14" s="70"/>
      <c r="M14" s="84">
        <v>6.681904481023393E-2</v>
      </c>
      <c r="N14" s="70"/>
      <c r="O14" s="85">
        <f t="shared" si="5"/>
        <v>1.0668190448102339</v>
      </c>
      <c r="P14" s="70"/>
      <c r="Q14" s="84">
        <v>0.12497625250011148</v>
      </c>
      <c r="R14" s="70"/>
      <c r="S14" s="85">
        <f t="shared" si="2"/>
        <v>1.1249762525001115</v>
      </c>
      <c r="T14" s="70"/>
      <c r="U14" s="84">
        <v>7.6819044810233925E-2</v>
      </c>
      <c r="V14" s="70"/>
      <c r="W14" s="85">
        <f t="shared" ref="W14:W67" si="6">U14+1</f>
        <v>1.0768190448102339</v>
      </c>
      <c r="X14" s="70"/>
      <c r="Y14" s="88">
        <v>0.15339218951644007</v>
      </c>
      <c r="Z14" s="89"/>
      <c r="AA14" s="85">
        <f>Y14+1</f>
        <v>1.1533921895164401</v>
      </c>
      <c r="AB14" s="70"/>
      <c r="AC14" s="83">
        <v>17.100000000000001</v>
      </c>
      <c r="AD14" s="86"/>
      <c r="AE14" s="89">
        <f t="shared" si="3"/>
        <v>3.0120481927710774E-2</v>
      </c>
      <c r="AF14" s="86"/>
      <c r="AG14" s="85">
        <f t="shared" si="4"/>
        <v>1.0301204819277108</v>
      </c>
    </row>
    <row r="15" spans="3:36" x14ac:dyDescent="0.3">
      <c r="C15" s="75">
        <v>1966</v>
      </c>
      <c r="E15" s="84">
        <v>5.034090087011478E-2</v>
      </c>
      <c r="F15" s="70"/>
      <c r="G15" s="85">
        <f t="shared" si="0"/>
        <v>1.0503409008701148</v>
      </c>
      <c r="H15" s="70"/>
      <c r="I15" s="84">
        <v>-1.0546387247855504E-2</v>
      </c>
      <c r="J15" s="70"/>
      <c r="K15" s="85">
        <f t="shared" si="1"/>
        <v>0.9894536127521445</v>
      </c>
      <c r="L15" s="70"/>
      <c r="M15" s="84">
        <v>-7.066832538530643E-2</v>
      </c>
      <c r="N15" s="70"/>
      <c r="O15" s="85">
        <f t="shared" si="5"/>
        <v>0.92933167461469357</v>
      </c>
      <c r="P15" s="70"/>
      <c r="Q15" s="84">
        <v>-9.4298703465291123E-2</v>
      </c>
      <c r="R15" s="70"/>
      <c r="S15" s="85">
        <f t="shared" si="2"/>
        <v>0.90570129653470888</v>
      </c>
      <c r="T15" s="70"/>
      <c r="U15" s="84">
        <v>-6.0668325385306428E-2</v>
      </c>
      <c r="V15" s="70"/>
      <c r="W15" s="85">
        <f t="shared" si="6"/>
        <v>0.93933167461469358</v>
      </c>
      <c r="X15" s="70"/>
      <c r="Y15" s="88">
        <v>0.12867688776515873</v>
      </c>
      <c r="Z15" s="89"/>
      <c r="AA15" s="85">
        <f t="shared" ref="AA15:AA48" si="7">Y15+1</f>
        <v>1.1286768877651587</v>
      </c>
      <c r="AB15" s="70"/>
      <c r="AC15" s="83">
        <v>17.7</v>
      </c>
      <c r="AD15" s="86"/>
      <c r="AE15" s="89">
        <f t="shared" si="3"/>
        <v>3.5087719298245501E-2</v>
      </c>
      <c r="AF15" s="86"/>
      <c r="AG15" s="85">
        <f t="shared" si="4"/>
        <v>1.0350877192982455</v>
      </c>
      <c r="AJ15" s="67"/>
    </row>
    <row r="16" spans="3:36" x14ac:dyDescent="0.3">
      <c r="C16" s="75">
        <v>1967</v>
      </c>
      <c r="E16" s="84">
        <v>4.5931107086138345E-2</v>
      </c>
      <c r="F16" s="70"/>
      <c r="G16" s="85">
        <f t="shared" si="0"/>
        <v>1.0459311070861383</v>
      </c>
      <c r="H16" s="70"/>
      <c r="I16" s="84">
        <v>-4.8441251765539706E-3</v>
      </c>
      <c r="J16" s="70"/>
      <c r="K16" s="85">
        <f t="shared" si="1"/>
        <v>0.99515587482344603</v>
      </c>
      <c r="L16" s="70"/>
      <c r="M16" s="84">
        <v>0.18088350128286157</v>
      </c>
      <c r="N16" s="70"/>
      <c r="O16" s="85">
        <f t="shared" si="5"/>
        <v>1.1808835012828616</v>
      </c>
      <c r="P16" s="70"/>
      <c r="Q16" s="84">
        <v>0.23563231911483729</v>
      </c>
      <c r="R16" s="70"/>
      <c r="S16" s="85">
        <f t="shared" si="2"/>
        <v>1.2356323191148373</v>
      </c>
      <c r="T16" s="70"/>
      <c r="U16" s="84">
        <v>0.19088350128286161</v>
      </c>
      <c r="V16" s="70"/>
      <c r="W16" s="85">
        <f t="shared" si="6"/>
        <v>1.1908835012828616</v>
      </c>
      <c r="X16" s="70"/>
      <c r="Y16" s="88">
        <v>0.10511556109274478</v>
      </c>
      <c r="Z16" s="89"/>
      <c r="AA16" s="85">
        <f t="shared" si="7"/>
        <v>1.1051155610927448</v>
      </c>
      <c r="AB16" s="70"/>
      <c r="AC16" s="83">
        <v>18.399999999999999</v>
      </c>
      <c r="AD16" s="86"/>
      <c r="AE16" s="89">
        <f t="shared" si="3"/>
        <v>3.9548022598870025E-2</v>
      </c>
      <c r="AF16" s="86"/>
      <c r="AG16" s="85">
        <f t="shared" si="4"/>
        <v>1.03954802259887</v>
      </c>
      <c r="AJ16" s="67"/>
    </row>
    <row r="17" spans="3:36" x14ac:dyDescent="0.3">
      <c r="C17" s="75">
        <v>1968</v>
      </c>
      <c r="E17" s="84">
        <v>6.4439064352103337E-2</v>
      </c>
      <c r="F17" s="70"/>
      <c r="G17" s="85">
        <f t="shared" si="0"/>
        <v>1.0644390643521033</v>
      </c>
      <c r="H17" s="70"/>
      <c r="I17" s="84">
        <v>2.142193418339966E-2</v>
      </c>
      <c r="J17" s="70"/>
      <c r="K17" s="85">
        <f t="shared" si="1"/>
        <v>1.0214219341833997</v>
      </c>
      <c r="L17" s="70"/>
      <c r="M17" s="84">
        <v>0.22445091710619547</v>
      </c>
      <c r="N17" s="70"/>
      <c r="O17" s="85">
        <f t="shared" si="5"/>
        <v>1.2244509171061955</v>
      </c>
      <c r="P17" s="70"/>
      <c r="Q17" s="84">
        <v>0.10259578679356585</v>
      </c>
      <c r="R17" s="70"/>
      <c r="S17" s="85">
        <f t="shared" si="2"/>
        <v>1.1025957867935658</v>
      </c>
      <c r="T17" s="70"/>
      <c r="U17" s="84">
        <v>0.23445091710619548</v>
      </c>
      <c r="V17" s="70"/>
      <c r="W17" s="85">
        <f t="shared" si="6"/>
        <v>1.2344509171061955</v>
      </c>
      <c r="X17" s="70"/>
      <c r="Y17" s="88">
        <v>0.39824684828313228</v>
      </c>
      <c r="Z17" s="89"/>
      <c r="AA17" s="85">
        <f t="shared" si="7"/>
        <v>1.3982468482831323</v>
      </c>
      <c r="AB17" s="70"/>
      <c r="AC17" s="83">
        <v>19.2</v>
      </c>
      <c r="AD17" s="86"/>
      <c r="AE17" s="89">
        <f t="shared" si="3"/>
        <v>4.3478260869565188E-2</v>
      </c>
      <c r="AF17" s="86"/>
      <c r="AG17" s="85">
        <f t="shared" si="4"/>
        <v>1.0434782608695652</v>
      </c>
      <c r="AJ17" s="67"/>
    </row>
    <row r="18" spans="3:36" x14ac:dyDescent="0.3">
      <c r="C18" s="75">
        <v>1969</v>
      </c>
      <c r="E18" s="84">
        <v>7.0852018768237546E-2</v>
      </c>
      <c r="F18" s="70"/>
      <c r="G18" s="85">
        <f t="shared" si="0"/>
        <v>1.0708520187682375</v>
      </c>
      <c r="H18" s="70"/>
      <c r="I18" s="84">
        <v>-2.8598681867983866E-2</v>
      </c>
      <c r="J18" s="70"/>
      <c r="K18" s="85">
        <f t="shared" si="1"/>
        <v>0.97140131813201613</v>
      </c>
      <c r="L18" s="70"/>
      <c r="M18" s="84">
        <v>-8.087847655295799E-3</v>
      </c>
      <c r="N18" s="70"/>
      <c r="O18" s="85">
        <f t="shared" si="5"/>
        <v>0.9919121523447042</v>
      </c>
      <c r="P18" s="70"/>
      <c r="Q18" s="84">
        <v>-8.3257595662318482E-2</v>
      </c>
      <c r="R18" s="70"/>
      <c r="S18" s="85">
        <f t="shared" si="2"/>
        <v>0.9167424043376815</v>
      </c>
      <c r="T18" s="70"/>
      <c r="U18" s="84">
        <v>1.9121523447042012E-3</v>
      </c>
      <c r="V18" s="70"/>
      <c r="W18" s="85">
        <f t="shared" si="6"/>
        <v>1.0019121523447041</v>
      </c>
      <c r="X18" s="70"/>
      <c r="Y18" s="88">
        <v>0.17247241553639325</v>
      </c>
      <c r="Z18" s="89"/>
      <c r="AA18" s="85">
        <f t="shared" si="7"/>
        <v>1.1724724155363933</v>
      </c>
      <c r="AB18" s="70"/>
      <c r="AC18" s="83">
        <v>20.100000000000001</v>
      </c>
      <c r="AD18" s="86"/>
      <c r="AE18" s="89">
        <f t="shared" si="3"/>
        <v>4.6875000000000222E-2</v>
      </c>
      <c r="AF18" s="86"/>
      <c r="AG18" s="85">
        <f t="shared" si="4"/>
        <v>1.0468750000000002</v>
      </c>
      <c r="AJ18" s="67"/>
    </row>
    <row r="19" spans="3:36" x14ac:dyDescent="0.3">
      <c r="C19" s="75">
        <v>1970</v>
      </c>
      <c r="E19" s="84">
        <v>6.7001691572987632E-2</v>
      </c>
      <c r="F19" s="70"/>
      <c r="G19" s="85">
        <f t="shared" si="0"/>
        <v>1.0670016915729876</v>
      </c>
      <c r="H19" s="70"/>
      <c r="I19" s="84">
        <v>0.16388617998417709</v>
      </c>
      <c r="J19" s="70"/>
      <c r="K19" s="85">
        <f t="shared" si="1"/>
        <v>1.1638861799841771</v>
      </c>
      <c r="L19" s="70"/>
      <c r="M19" s="84">
        <v>-3.5661507350081667E-2</v>
      </c>
      <c r="N19" s="70"/>
      <c r="O19" s="85">
        <f t="shared" si="5"/>
        <v>0.96433849264991833</v>
      </c>
      <c r="P19" s="70"/>
      <c r="Q19" s="84">
        <v>-1.5453056395343889E-2</v>
      </c>
      <c r="R19" s="70"/>
      <c r="S19" s="85">
        <f t="shared" si="2"/>
        <v>0.98454694360465611</v>
      </c>
      <c r="T19" s="70"/>
      <c r="U19" s="84">
        <v>-0.16567278251343998</v>
      </c>
      <c r="V19" s="70"/>
      <c r="W19" s="85">
        <f t="shared" si="6"/>
        <v>0.83432721748656002</v>
      </c>
      <c r="X19" s="70"/>
      <c r="Y19" s="88">
        <v>-7.4095189996184474E-2</v>
      </c>
      <c r="Z19" s="89"/>
      <c r="AA19" s="85">
        <f t="shared" si="7"/>
        <v>0.92590481000381553</v>
      </c>
      <c r="AB19" s="70"/>
      <c r="AC19" s="83">
        <v>20.3</v>
      </c>
      <c r="AD19" s="86"/>
      <c r="AE19" s="89">
        <f t="shared" si="3"/>
        <v>9.9502487562188602E-3</v>
      </c>
      <c r="AF19" s="86"/>
      <c r="AG19" s="85">
        <f t="shared" si="4"/>
        <v>1.0099502487562189</v>
      </c>
      <c r="AJ19" s="67"/>
    </row>
    <row r="20" spans="3:36" x14ac:dyDescent="0.3">
      <c r="C20" s="75">
        <v>1971</v>
      </c>
      <c r="E20" s="84">
        <v>3.8069122592896631E-2</v>
      </c>
      <c r="F20" s="70"/>
      <c r="G20" s="85">
        <f t="shared" si="0"/>
        <v>1.0380691225928966</v>
      </c>
      <c r="H20" s="70"/>
      <c r="I20" s="84">
        <v>0.14839799256433062</v>
      </c>
      <c r="J20" s="70"/>
      <c r="K20" s="85">
        <f t="shared" si="1"/>
        <v>1.1483979925643306</v>
      </c>
      <c r="L20" s="70"/>
      <c r="M20" s="84">
        <v>8.0076891021763519E-2</v>
      </c>
      <c r="N20" s="70"/>
      <c r="O20" s="85">
        <f t="shared" si="5"/>
        <v>1.0800768910217635</v>
      </c>
      <c r="P20" s="70"/>
      <c r="Q20" s="84">
        <v>0.12219481001942212</v>
      </c>
      <c r="R20" s="70"/>
      <c r="S20" s="85">
        <f t="shared" si="2"/>
        <v>1.1221948100194221</v>
      </c>
      <c r="T20" s="70"/>
      <c r="U20" s="84">
        <v>0.31389638803824016</v>
      </c>
      <c r="V20" s="70"/>
      <c r="W20" s="85">
        <f t="shared" si="6"/>
        <v>1.3138963880382402</v>
      </c>
      <c r="X20" s="70"/>
      <c r="Y20" s="88">
        <v>0.44498345527051408</v>
      </c>
      <c r="Z20" s="89"/>
      <c r="AA20" s="85">
        <f t="shared" si="7"/>
        <v>1.4449834552705141</v>
      </c>
      <c r="AB20" s="70"/>
      <c r="AC20" s="83">
        <v>21.3</v>
      </c>
      <c r="AD20" s="86"/>
      <c r="AE20" s="89">
        <f t="shared" si="3"/>
        <v>4.9261083743842304E-2</v>
      </c>
      <c r="AF20" s="86"/>
      <c r="AG20" s="85">
        <f t="shared" si="4"/>
        <v>1.0492610837438423</v>
      </c>
      <c r="AJ20" s="67"/>
    </row>
    <row r="21" spans="3:36" x14ac:dyDescent="0.3">
      <c r="C21" s="75">
        <v>1972</v>
      </c>
      <c r="E21" s="84">
        <v>3.5538699782370342E-2</v>
      </c>
      <c r="F21" s="70"/>
      <c r="G21" s="85">
        <f t="shared" si="0"/>
        <v>1.0355386997823703</v>
      </c>
      <c r="H21" s="70"/>
      <c r="I21" s="84">
        <v>8.113072635934504E-2</v>
      </c>
      <c r="J21" s="70"/>
      <c r="K21" s="85">
        <f t="shared" si="1"/>
        <v>1.081130726359345</v>
      </c>
      <c r="L21" s="70"/>
      <c r="M21" s="84">
        <v>0.27383382287051328</v>
      </c>
      <c r="N21" s="70"/>
      <c r="O21" s="85">
        <f t="shared" si="5"/>
        <v>1.2738338228705133</v>
      </c>
      <c r="P21" s="70"/>
      <c r="Q21" s="84">
        <v>0.18616255118080449</v>
      </c>
      <c r="R21" s="70"/>
      <c r="S21" s="85">
        <f t="shared" si="2"/>
        <v>1.1861625511808045</v>
      </c>
      <c r="T21" s="70"/>
      <c r="U21" s="84">
        <v>0.36648421298683331</v>
      </c>
      <c r="V21" s="70"/>
      <c r="W21" s="85">
        <f t="shared" si="6"/>
        <v>1.3664842129868333</v>
      </c>
      <c r="X21" s="70"/>
      <c r="Y21" s="88">
        <v>0.20170643415215284</v>
      </c>
      <c r="Z21" s="89"/>
      <c r="AA21" s="85">
        <f t="shared" si="7"/>
        <v>1.2017064341521528</v>
      </c>
      <c r="AB21" s="70"/>
      <c r="AC21" s="83">
        <v>22.4</v>
      </c>
      <c r="AD21" s="86"/>
      <c r="AE21" s="89">
        <f t="shared" si="3"/>
        <v>5.1643192488262768E-2</v>
      </c>
      <c r="AF21" s="86"/>
      <c r="AG21" s="85">
        <f t="shared" si="4"/>
        <v>1.0516431924882628</v>
      </c>
      <c r="AJ21" s="67"/>
    </row>
    <row r="22" spans="3:36" x14ac:dyDescent="0.3">
      <c r="C22" s="75">
        <v>1973</v>
      </c>
      <c r="E22" s="84">
        <v>5.1113601010025711E-2</v>
      </c>
      <c r="F22" s="70"/>
      <c r="G22" s="85">
        <f t="shared" si="0"/>
        <v>1.0511136010100257</v>
      </c>
      <c r="H22" s="70"/>
      <c r="I22" s="84">
        <v>1.9694578211501002E-2</v>
      </c>
      <c r="J22" s="70"/>
      <c r="K22" s="85">
        <f t="shared" si="1"/>
        <v>1.019694578211501</v>
      </c>
      <c r="L22" s="70"/>
      <c r="M22" s="84">
        <v>2.7357107962873162E-3</v>
      </c>
      <c r="N22" s="70"/>
      <c r="O22" s="85">
        <f t="shared" si="5"/>
        <v>1.0027357107962873</v>
      </c>
      <c r="P22" s="70"/>
      <c r="Q22" s="84">
        <v>-0.14530698352156113</v>
      </c>
      <c r="R22" s="70"/>
      <c r="S22" s="85">
        <f t="shared" si="2"/>
        <v>0.85469301647843887</v>
      </c>
      <c r="T22" s="70"/>
      <c r="U22" s="84">
        <v>-0.14044974362608209</v>
      </c>
      <c r="V22" s="70"/>
      <c r="W22" s="85">
        <f t="shared" si="6"/>
        <v>0.85955025637391791</v>
      </c>
      <c r="X22" s="70"/>
      <c r="Y22" s="88">
        <v>7.6475598879067519E-2</v>
      </c>
      <c r="Z22" s="89"/>
      <c r="AA22" s="85">
        <f t="shared" si="7"/>
        <v>1.0764755988790675</v>
      </c>
      <c r="AB22" s="70"/>
      <c r="AC22" s="83">
        <v>24.5</v>
      </c>
      <c r="AD22" s="86"/>
      <c r="AE22" s="89">
        <f t="shared" si="3"/>
        <v>9.375E-2</v>
      </c>
      <c r="AF22" s="86"/>
      <c r="AG22" s="85">
        <f t="shared" si="4"/>
        <v>1.09375</v>
      </c>
      <c r="AJ22" s="67"/>
    </row>
    <row r="23" spans="3:36" x14ac:dyDescent="0.3">
      <c r="C23" s="75">
        <v>1974</v>
      </c>
      <c r="E23" s="84">
        <v>7.8499420199613201E-2</v>
      </c>
      <c r="F23" s="70"/>
      <c r="G23" s="85">
        <f t="shared" si="0"/>
        <v>1.0784994201996132</v>
      </c>
      <c r="H23" s="70"/>
      <c r="I23" s="84">
        <v>-4.5288077056573228E-2</v>
      </c>
      <c r="J23" s="70"/>
      <c r="K23" s="85">
        <f t="shared" si="1"/>
        <v>0.95471192294342677</v>
      </c>
      <c r="L23" s="70"/>
      <c r="M23" s="84">
        <v>-0.25927116827438368</v>
      </c>
      <c r="N23" s="70"/>
      <c r="O23" s="85">
        <f t="shared" si="5"/>
        <v>0.74072883172561632</v>
      </c>
      <c r="P23" s="70"/>
      <c r="Q23" s="84">
        <v>-0.27199836473132877</v>
      </c>
      <c r="R23" s="70"/>
      <c r="S23" s="85">
        <f t="shared" si="2"/>
        <v>0.72800163526867123</v>
      </c>
      <c r="T23" s="70"/>
      <c r="U23" s="84">
        <v>-0.22623238428269921</v>
      </c>
      <c r="V23" s="70"/>
      <c r="W23" s="85">
        <f t="shared" si="6"/>
        <v>0.77376761571730079</v>
      </c>
      <c r="X23" s="70"/>
      <c r="Y23" s="88">
        <v>-0.17588387209004586</v>
      </c>
      <c r="Z23" s="89"/>
      <c r="AA23" s="85">
        <f t="shared" si="7"/>
        <v>0.82411612790995414</v>
      </c>
      <c r="AB23" s="70"/>
      <c r="AC23" s="83">
        <v>27.6</v>
      </c>
      <c r="AD23" s="86"/>
      <c r="AE23" s="89">
        <f t="shared" si="3"/>
        <v>0.12653061224489792</v>
      </c>
      <c r="AF23" s="86"/>
      <c r="AG23" s="85">
        <f t="shared" si="4"/>
        <v>1.1265306122448979</v>
      </c>
      <c r="AJ23" s="67"/>
    </row>
    <row r="24" spans="3:36" x14ac:dyDescent="0.3">
      <c r="C24" s="75">
        <v>1975</v>
      </c>
      <c r="E24" s="84">
        <v>7.4074049251025009E-2</v>
      </c>
      <c r="F24" s="70"/>
      <c r="G24" s="85">
        <f t="shared" si="0"/>
        <v>1.074074049251025</v>
      </c>
      <c r="H24" s="70"/>
      <c r="I24" s="84">
        <v>8.0223194133982378E-2</v>
      </c>
      <c r="J24" s="70"/>
      <c r="K24" s="85">
        <f t="shared" si="1"/>
        <v>1.0802231941339824</v>
      </c>
      <c r="L24" s="70"/>
      <c r="M24" s="84">
        <v>0.18483050735980844</v>
      </c>
      <c r="N24" s="70"/>
      <c r="O24" s="85">
        <f t="shared" si="5"/>
        <v>1.1848305073598084</v>
      </c>
      <c r="P24" s="70"/>
      <c r="Q24" s="84">
        <v>0.40760024525189764</v>
      </c>
      <c r="R24" s="70"/>
      <c r="S24" s="85">
        <f t="shared" si="2"/>
        <v>1.4076002452518976</v>
      </c>
      <c r="T24" s="70"/>
      <c r="U24" s="84">
        <v>0.40668133527510331</v>
      </c>
      <c r="V24" s="70"/>
      <c r="W24" s="85">
        <f t="shared" si="6"/>
        <v>1.4066813352751033</v>
      </c>
      <c r="X24" s="70"/>
      <c r="Y24" s="88">
        <v>0.20078542133312816</v>
      </c>
      <c r="Z24" s="89"/>
      <c r="AA24" s="85">
        <f t="shared" si="7"/>
        <v>1.2007854213331282</v>
      </c>
      <c r="AB24" s="70"/>
      <c r="AC24" s="83">
        <v>30.2</v>
      </c>
      <c r="AD24" s="86"/>
      <c r="AE24" s="89">
        <f t="shared" si="3"/>
        <v>9.4202898550724612E-2</v>
      </c>
      <c r="AF24" s="86"/>
      <c r="AG24" s="85">
        <f t="shared" si="4"/>
        <v>1.0942028985507246</v>
      </c>
      <c r="AJ24" s="67"/>
    </row>
    <row r="25" spans="3:36" x14ac:dyDescent="0.3">
      <c r="C25" s="75">
        <v>1976</v>
      </c>
      <c r="E25" s="84">
        <v>9.2653683668943776E-2</v>
      </c>
      <c r="F25" s="70"/>
      <c r="G25" s="85">
        <f t="shared" si="0"/>
        <v>1.0926536836689438</v>
      </c>
      <c r="H25" s="70"/>
      <c r="I25" s="84">
        <v>0.23635782794665072</v>
      </c>
      <c r="J25" s="70"/>
      <c r="K25" s="85">
        <f t="shared" si="1"/>
        <v>1.2363578279466507</v>
      </c>
      <c r="L25" s="70"/>
      <c r="M25" s="84">
        <v>0.11021183053557149</v>
      </c>
      <c r="N25" s="70"/>
      <c r="O25" s="85">
        <f t="shared" si="5"/>
        <v>1.1102118305355715</v>
      </c>
      <c r="P25" s="70"/>
      <c r="Q25" s="84">
        <v>0.24184327345481349</v>
      </c>
      <c r="R25" s="70"/>
      <c r="S25" s="85">
        <f t="shared" si="2"/>
        <v>1.2418432734548135</v>
      </c>
      <c r="T25" s="70"/>
      <c r="U25" s="84">
        <v>3.1474906417302106E-2</v>
      </c>
      <c r="V25" s="70"/>
      <c r="W25" s="85">
        <f t="shared" si="6"/>
        <v>1.0314749064173021</v>
      </c>
      <c r="X25" s="70"/>
      <c r="Y25" s="88">
        <v>6.9831079019254005E-2</v>
      </c>
      <c r="Z25" s="89"/>
      <c r="AA25" s="85">
        <f t="shared" si="7"/>
        <v>1.069831079019254</v>
      </c>
      <c r="AB25" s="70"/>
      <c r="AC25" s="83">
        <v>31.9</v>
      </c>
      <c r="AD25" s="86"/>
      <c r="AE25" s="89">
        <f t="shared" si="3"/>
        <v>5.6291390728476776E-2</v>
      </c>
      <c r="AF25" s="86"/>
      <c r="AG25" s="85">
        <f t="shared" si="4"/>
        <v>1.0562913907284768</v>
      </c>
      <c r="AJ25" s="67"/>
    </row>
    <row r="26" spans="3:36" x14ac:dyDescent="0.3">
      <c r="C26" s="75">
        <v>1977</v>
      </c>
      <c r="E26" s="84">
        <v>7.6564243140772259E-2</v>
      </c>
      <c r="F26" s="70"/>
      <c r="G26" s="85">
        <f t="shared" si="0"/>
        <v>1.0765642431407723</v>
      </c>
      <c r="H26" s="70"/>
      <c r="I26" s="84">
        <v>9.0362994428085708E-2</v>
      </c>
      <c r="J26" s="70"/>
      <c r="K26" s="85">
        <f t="shared" si="1"/>
        <v>1.0903629944280857</v>
      </c>
      <c r="L26" s="70"/>
      <c r="M26" s="84">
        <v>0.10711107111071105</v>
      </c>
      <c r="N26" s="70"/>
      <c r="O26" s="85">
        <f t="shared" si="5"/>
        <v>1.1071110711107111</v>
      </c>
      <c r="P26" s="70"/>
      <c r="Q26" s="84">
        <v>-2.5273411606085983E-3</v>
      </c>
      <c r="R26" s="70"/>
      <c r="S26" s="85">
        <f t="shared" si="2"/>
        <v>0.9974726588393914</v>
      </c>
      <c r="T26" s="70"/>
      <c r="U26" s="84">
        <v>0.29354417191688698</v>
      </c>
      <c r="V26" s="70"/>
      <c r="W26" s="85">
        <f t="shared" si="6"/>
        <v>1.293544171916887</v>
      </c>
      <c r="X26" s="70"/>
      <c r="Y26" s="88">
        <v>0.29685538189386285</v>
      </c>
      <c r="Z26" s="89"/>
      <c r="AA26" s="85">
        <f t="shared" si="7"/>
        <v>1.2968553818938628</v>
      </c>
      <c r="AB26" s="70"/>
      <c r="AC26" s="83">
        <v>34.9</v>
      </c>
      <c r="AD26" s="86"/>
      <c r="AE26" s="89">
        <f t="shared" si="3"/>
        <v>9.404388714733547E-2</v>
      </c>
      <c r="AF26" s="86"/>
      <c r="AG26" s="85">
        <f t="shared" si="4"/>
        <v>1.0940438871473355</v>
      </c>
      <c r="AJ26" s="67"/>
    </row>
    <row r="27" spans="3:36" x14ac:dyDescent="0.3">
      <c r="C27" s="75">
        <v>1978</v>
      </c>
      <c r="E27" s="84">
        <v>8.3354590250302119E-2</v>
      </c>
      <c r="F27" s="70"/>
      <c r="G27" s="85">
        <f t="shared" si="0"/>
        <v>1.0833545902503021</v>
      </c>
      <c r="H27" s="70"/>
      <c r="I27" s="84">
        <v>4.0958060138924335E-2</v>
      </c>
      <c r="J27" s="70"/>
      <c r="K27" s="85">
        <f t="shared" si="1"/>
        <v>1.0409580601389243</v>
      </c>
      <c r="L27" s="70"/>
      <c r="M27" s="84">
        <v>0.29717279378556594</v>
      </c>
      <c r="N27" s="70"/>
      <c r="O27" s="85">
        <f t="shared" si="5"/>
        <v>1.2971727937855659</v>
      </c>
      <c r="P27" s="70"/>
      <c r="Q27" s="84">
        <v>0.1441288744116298</v>
      </c>
      <c r="R27" s="70"/>
      <c r="S27" s="85">
        <f t="shared" si="2"/>
        <v>1.1441288744116298</v>
      </c>
      <c r="T27" s="70"/>
      <c r="U27" s="84">
        <v>0.45320206242428673</v>
      </c>
      <c r="V27" s="70"/>
      <c r="W27" s="85">
        <f t="shared" si="6"/>
        <v>1.4532020624242867</v>
      </c>
      <c r="X27" s="70"/>
      <c r="Y27" s="88">
        <v>0.38929175694582763</v>
      </c>
      <c r="Z27" s="89"/>
      <c r="AA27" s="85">
        <f t="shared" si="7"/>
        <v>1.3892917569458276</v>
      </c>
      <c r="AB27" s="70"/>
      <c r="AC27" s="83">
        <v>37.9</v>
      </c>
      <c r="AD27" s="86"/>
      <c r="AE27" s="89">
        <f t="shared" si="3"/>
        <v>8.5959885386819535E-2</v>
      </c>
      <c r="AF27" s="86"/>
      <c r="AG27" s="85">
        <f t="shared" si="4"/>
        <v>1.0859598853868195</v>
      </c>
      <c r="AJ27" s="67"/>
    </row>
    <row r="28" spans="3:36" x14ac:dyDescent="0.3">
      <c r="C28" s="75">
        <v>1979</v>
      </c>
      <c r="E28" s="84">
        <v>0.11411760970660723</v>
      </c>
      <c r="F28" s="70"/>
      <c r="G28" s="85">
        <f t="shared" si="0"/>
        <v>1.1141176097066072</v>
      </c>
      <c r="H28" s="70"/>
      <c r="I28" s="84">
        <v>-2.8301883493804358E-2</v>
      </c>
      <c r="J28" s="70"/>
      <c r="K28" s="85">
        <f t="shared" si="1"/>
        <v>0.97169811650619564</v>
      </c>
      <c r="L28" s="70"/>
      <c r="M28" s="84">
        <v>0.44767077501566743</v>
      </c>
      <c r="N28" s="70"/>
      <c r="O28" s="85">
        <f t="shared" si="5"/>
        <v>1.4476707750156674</v>
      </c>
      <c r="P28" s="70"/>
      <c r="Q28" s="84">
        <v>0.17245910063626943</v>
      </c>
      <c r="R28" s="70"/>
      <c r="S28" s="85">
        <f t="shared" si="2"/>
        <v>1.1724591006362695</v>
      </c>
      <c r="T28" s="70"/>
      <c r="U28" s="84">
        <v>4.7148862162509575E-2</v>
      </c>
      <c r="V28" s="70"/>
      <c r="W28" s="85">
        <f t="shared" si="6"/>
        <v>1.0471488621625096</v>
      </c>
      <c r="X28" s="70"/>
      <c r="Y28" s="88">
        <v>0.28551814968090894</v>
      </c>
      <c r="Z28" s="89"/>
      <c r="AA28" s="85">
        <f t="shared" si="7"/>
        <v>1.2855181496809089</v>
      </c>
      <c r="AB28" s="70"/>
      <c r="AC28" s="83">
        <v>41.6</v>
      </c>
      <c r="AD28" s="86"/>
      <c r="AE28" s="89">
        <f t="shared" si="3"/>
        <v>9.7625329815303585E-2</v>
      </c>
      <c r="AF28" s="86"/>
      <c r="AG28" s="85">
        <f t="shared" si="4"/>
        <v>1.0976253298153036</v>
      </c>
      <c r="AJ28" s="67"/>
    </row>
    <row r="29" spans="3:36" x14ac:dyDescent="0.3">
      <c r="C29" s="75">
        <v>1980</v>
      </c>
      <c r="E29" s="84">
        <v>0.14973599641511104</v>
      </c>
      <c r="F29" s="70"/>
      <c r="G29" s="85">
        <f t="shared" si="0"/>
        <v>1.149735996415111</v>
      </c>
      <c r="H29" s="70"/>
      <c r="I29" s="84">
        <v>6.5718951089772881E-2</v>
      </c>
      <c r="J29" s="70"/>
      <c r="K29" s="85">
        <f t="shared" si="1"/>
        <v>1.0657189510897729</v>
      </c>
      <c r="L29" s="70"/>
      <c r="M29" s="84">
        <v>0.30134680134680125</v>
      </c>
      <c r="N29" s="70"/>
      <c r="O29" s="85">
        <f t="shared" si="5"/>
        <v>1.3013468013468013</v>
      </c>
      <c r="P29" s="70"/>
      <c r="Q29" s="84">
        <v>0.35385032015813955</v>
      </c>
      <c r="R29" s="70"/>
      <c r="S29" s="85">
        <f t="shared" si="2"/>
        <v>1.3538503201581396</v>
      </c>
      <c r="T29" s="70"/>
      <c r="U29" s="84">
        <v>0.27208172284862364</v>
      </c>
      <c r="V29" s="70"/>
      <c r="W29" s="85">
        <f t="shared" si="6"/>
        <v>1.2720817228486236</v>
      </c>
      <c r="X29" s="70"/>
      <c r="Y29" s="88">
        <v>0.33152218463165961</v>
      </c>
      <c r="Z29" s="89"/>
      <c r="AA29" s="85">
        <f t="shared" si="7"/>
        <v>1.3315221846316596</v>
      </c>
      <c r="AB29" s="70"/>
      <c r="AC29" s="83">
        <v>46.2</v>
      </c>
      <c r="AD29" s="86"/>
      <c r="AE29" s="89">
        <f t="shared" si="3"/>
        <v>0.11057692307692313</v>
      </c>
      <c r="AF29" s="86"/>
      <c r="AG29" s="85">
        <f t="shared" si="4"/>
        <v>1.1105769230769231</v>
      </c>
      <c r="AJ29" s="67"/>
    </row>
    <row r="30" spans="3:36" x14ac:dyDescent="0.3">
      <c r="C30" s="75">
        <v>1981</v>
      </c>
      <c r="E30" s="84">
        <v>0.18405586669942653</v>
      </c>
      <c r="F30" s="70"/>
      <c r="G30" s="85">
        <f t="shared" si="0"/>
        <v>1.1840558666994265</v>
      </c>
      <c r="H30" s="70"/>
      <c r="I30" s="84">
        <v>4.1985623338299582E-2</v>
      </c>
      <c r="J30" s="70"/>
      <c r="K30" s="85">
        <f t="shared" si="1"/>
        <v>1.0419856233382996</v>
      </c>
      <c r="L30" s="70"/>
      <c r="M30" s="84">
        <v>-0.10245795601552388</v>
      </c>
      <c r="N30" s="70"/>
      <c r="O30" s="85">
        <f t="shared" si="5"/>
        <v>0.89754204398447612</v>
      </c>
      <c r="P30" s="70"/>
      <c r="Q30" s="84">
        <v>-5.9100249350891525E-2</v>
      </c>
      <c r="R30" s="70"/>
      <c r="S30" s="85">
        <f t="shared" si="2"/>
        <v>0.94089975064910847</v>
      </c>
      <c r="T30" s="70"/>
      <c r="U30" s="84">
        <v>-1.4737141506235951E-2</v>
      </c>
      <c r="V30" s="70"/>
      <c r="W30" s="85">
        <f t="shared" si="6"/>
        <v>0.98526285849376405</v>
      </c>
      <c r="X30" s="70"/>
      <c r="Y30" s="88">
        <v>-0.17556184074148351</v>
      </c>
      <c r="Z30" s="89"/>
      <c r="AA30" s="85">
        <f t="shared" si="7"/>
        <v>0.82443815925851649</v>
      </c>
      <c r="AB30" s="70"/>
      <c r="AC30" s="83">
        <v>51.8</v>
      </c>
      <c r="AD30" s="86"/>
      <c r="AE30" s="89">
        <f t="shared" si="3"/>
        <v>0.1212121212121211</v>
      </c>
      <c r="AF30" s="86"/>
      <c r="AG30" s="85">
        <f t="shared" si="4"/>
        <v>1.1212121212121211</v>
      </c>
      <c r="AJ30" s="67"/>
    </row>
    <row r="31" spans="3:36" x14ac:dyDescent="0.3">
      <c r="C31" s="75">
        <v>1982</v>
      </c>
      <c r="E31" s="84">
        <v>0.15420417868311742</v>
      </c>
      <c r="F31" s="70"/>
      <c r="G31" s="85">
        <f t="shared" si="0"/>
        <v>1.1542041786831174</v>
      </c>
      <c r="H31" s="70"/>
      <c r="I31" s="84">
        <v>0.35362011604410948</v>
      </c>
      <c r="J31" s="70"/>
      <c r="K31" s="85">
        <f t="shared" si="1"/>
        <v>1.3536201160441095</v>
      </c>
      <c r="L31" s="70"/>
      <c r="M31" s="84">
        <v>5.538854342544175E-2</v>
      </c>
      <c r="N31" s="70"/>
      <c r="O31" s="85">
        <f t="shared" si="5"/>
        <v>1.0553885434254417</v>
      </c>
      <c r="P31" s="70"/>
      <c r="Q31" s="84">
        <v>0.26930039274349826</v>
      </c>
      <c r="R31" s="70"/>
      <c r="S31" s="85">
        <f t="shared" si="2"/>
        <v>1.2693003927434983</v>
      </c>
      <c r="T31" s="70"/>
      <c r="U31" s="84">
        <v>2.5403211790983926E-2</v>
      </c>
      <c r="V31" s="70"/>
      <c r="W31" s="85">
        <f t="shared" si="6"/>
        <v>1.0254032117909839</v>
      </c>
      <c r="X31" s="70"/>
      <c r="Y31" s="88">
        <v>6.7861442707970454E-3</v>
      </c>
      <c r="Z31" s="89"/>
      <c r="AA31" s="85">
        <f t="shared" si="7"/>
        <v>1.006786144270797</v>
      </c>
      <c r="AB31" s="70"/>
      <c r="AC31" s="83">
        <v>56.6</v>
      </c>
      <c r="AD31" s="86"/>
      <c r="AE31" s="89">
        <f t="shared" si="3"/>
        <v>9.2664092664092701E-2</v>
      </c>
      <c r="AF31" s="86"/>
      <c r="AG31" s="85">
        <f t="shared" si="4"/>
        <v>1.0926640926640927</v>
      </c>
      <c r="AJ31" s="67"/>
    </row>
    <row r="32" spans="3:36" x14ac:dyDescent="0.3">
      <c r="C32" s="75">
        <v>1983</v>
      </c>
      <c r="E32" s="84">
        <v>9.6236506908284225E-2</v>
      </c>
      <c r="F32" s="70"/>
      <c r="G32" s="85">
        <f t="shared" si="0"/>
        <v>1.0962365069082842</v>
      </c>
      <c r="H32" s="70"/>
      <c r="I32" s="84">
        <v>0.11534888053463721</v>
      </c>
      <c r="J32" s="70"/>
      <c r="K32" s="85">
        <f t="shared" si="1"/>
        <v>1.1153488805346372</v>
      </c>
      <c r="L32" s="70"/>
      <c r="M32" s="84">
        <v>0.3548852817231154</v>
      </c>
      <c r="N32" s="70"/>
      <c r="O32" s="85">
        <f t="shared" si="5"/>
        <v>1.3548852817231154</v>
      </c>
      <c r="P32" s="70"/>
      <c r="Q32" s="84">
        <v>0.23264746193251518</v>
      </c>
      <c r="R32" s="70"/>
      <c r="S32" s="85">
        <f t="shared" si="2"/>
        <v>1.2326474619325152</v>
      </c>
      <c r="T32" s="70"/>
      <c r="U32" s="84">
        <v>0.26113976065424382</v>
      </c>
      <c r="V32" s="70"/>
      <c r="W32" s="85">
        <f t="shared" si="6"/>
        <v>1.2611397606542438</v>
      </c>
      <c r="X32" s="70"/>
      <c r="Y32" s="88">
        <v>0.19093879864210472</v>
      </c>
      <c r="Z32" s="89"/>
      <c r="AA32" s="85">
        <f t="shared" si="7"/>
        <v>1.1909387986421047</v>
      </c>
      <c r="AB32" s="70"/>
      <c r="AC32" s="83">
        <v>59.2</v>
      </c>
      <c r="AD32" s="86"/>
      <c r="AE32" s="89">
        <f t="shared" si="3"/>
        <v>4.5936395759717419E-2</v>
      </c>
      <c r="AF32" s="86"/>
      <c r="AG32" s="85">
        <f t="shared" si="4"/>
        <v>1.0459363957597174</v>
      </c>
      <c r="AJ32" s="67"/>
    </row>
    <row r="33" spans="3:36" x14ac:dyDescent="0.3">
      <c r="C33" s="75">
        <v>1984</v>
      </c>
      <c r="E33" s="84">
        <v>0.11586567791969804</v>
      </c>
      <c r="F33" s="70"/>
      <c r="G33" s="85">
        <f t="shared" si="0"/>
        <v>1.115865677919698</v>
      </c>
      <c r="H33" s="70"/>
      <c r="I33" s="84">
        <v>0.14664992413054012</v>
      </c>
      <c r="J33" s="70"/>
      <c r="K33" s="85">
        <f t="shared" si="1"/>
        <v>1.1466499241305401</v>
      </c>
      <c r="L33" s="70"/>
      <c r="M33" s="84">
        <v>-2.393226391728831E-2</v>
      </c>
      <c r="N33" s="70"/>
      <c r="O33" s="85">
        <f t="shared" si="5"/>
        <v>0.97606773608271169</v>
      </c>
      <c r="P33" s="70"/>
      <c r="Q33" s="84">
        <v>0.12373924530012337</v>
      </c>
      <c r="R33" s="70"/>
      <c r="S33" s="85">
        <f t="shared" si="2"/>
        <v>1.1237392453001234</v>
      </c>
      <c r="T33" s="70"/>
      <c r="U33" s="84">
        <v>0.14563524128028549</v>
      </c>
      <c r="V33" s="70"/>
      <c r="W33" s="85">
        <f t="shared" si="6"/>
        <v>1.1456352412802855</v>
      </c>
      <c r="X33" s="70"/>
      <c r="Y33" s="88">
        <v>-8.3883981557987153E-2</v>
      </c>
      <c r="Z33" s="89"/>
      <c r="AA33" s="85">
        <f t="shared" si="7"/>
        <v>0.91611601844201285</v>
      </c>
      <c r="AB33" s="70"/>
      <c r="AC33" s="83">
        <v>61.4</v>
      </c>
      <c r="AD33" s="86"/>
      <c r="AE33" s="89">
        <f t="shared" si="3"/>
        <v>3.716216216216206E-2</v>
      </c>
      <c r="AF33" s="86"/>
      <c r="AG33" s="85">
        <f t="shared" si="4"/>
        <v>1.0371621621621621</v>
      </c>
      <c r="AJ33" s="67"/>
    </row>
    <row r="34" spans="3:36" x14ac:dyDescent="0.3">
      <c r="C34" s="75">
        <v>1985</v>
      </c>
      <c r="E34" s="84">
        <v>9.8780328271374174E-2</v>
      </c>
      <c r="F34" s="70"/>
      <c r="G34" s="85">
        <f t="shared" si="0"/>
        <v>1.0987803282713742</v>
      </c>
      <c r="H34" s="70"/>
      <c r="I34" s="84">
        <v>0.21226819619729942</v>
      </c>
      <c r="J34" s="70"/>
      <c r="K34" s="85">
        <f t="shared" si="1"/>
        <v>1.2122681961972994</v>
      </c>
      <c r="L34" s="70"/>
      <c r="M34" s="84">
        <v>0.25067272512687366</v>
      </c>
      <c r="N34" s="70"/>
      <c r="O34" s="85">
        <f t="shared" si="5"/>
        <v>1.2506727251268737</v>
      </c>
      <c r="P34" s="70"/>
      <c r="Q34" s="84">
        <v>0.39403262025465713</v>
      </c>
      <c r="R34" s="70"/>
      <c r="S34" s="85">
        <f t="shared" si="2"/>
        <v>1.3940326202546571</v>
      </c>
      <c r="T34" s="70"/>
      <c r="U34" s="84">
        <v>0.65857637520333268</v>
      </c>
      <c r="V34" s="70"/>
      <c r="W34" s="85">
        <f t="shared" si="6"/>
        <v>1.6585763752033327</v>
      </c>
      <c r="X34" s="70"/>
      <c r="Y34" s="88">
        <v>0.13302756620857936</v>
      </c>
      <c r="Z34" s="89"/>
      <c r="AA34" s="85">
        <f t="shared" si="7"/>
        <v>1.1330275662085794</v>
      </c>
      <c r="AB34" s="70"/>
      <c r="AC34" s="83">
        <v>64.099999999999994</v>
      </c>
      <c r="AD34" s="86"/>
      <c r="AE34" s="89">
        <f t="shared" si="3"/>
        <v>4.3973941368078195E-2</v>
      </c>
      <c r="AF34" s="86"/>
      <c r="AG34" s="85">
        <f t="shared" si="4"/>
        <v>1.0439739413680782</v>
      </c>
      <c r="AJ34" s="67"/>
    </row>
    <row r="35" spans="3:36" x14ac:dyDescent="0.3">
      <c r="C35" s="75">
        <v>1986</v>
      </c>
      <c r="E35" s="84">
        <v>9.330001606656424E-2</v>
      </c>
      <c r="F35" s="70"/>
      <c r="G35" s="85">
        <f t="shared" si="0"/>
        <v>1.0933000160665642</v>
      </c>
      <c r="H35" s="70"/>
      <c r="I35" s="84">
        <v>0.14699997236914819</v>
      </c>
      <c r="J35" s="70"/>
      <c r="K35" s="85">
        <f t="shared" si="1"/>
        <v>1.1469999723691482</v>
      </c>
      <c r="L35" s="70"/>
      <c r="M35" s="84">
        <v>8.95399147868019E-2</v>
      </c>
      <c r="N35" s="70"/>
      <c r="O35" s="85">
        <f t="shared" si="5"/>
        <v>1.0895399147868019</v>
      </c>
      <c r="P35" s="70"/>
      <c r="Q35" s="84">
        <v>0.17626056907277921</v>
      </c>
      <c r="R35" s="70"/>
      <c r="S35" s="85">
        <f t="shared" si="2"/>
        <v>1.1762605690727792</v>
      </c>
      <c r="T35" s="70"/>
      <c r="U35" s="84">
        <v>0.67911532332504909</v>
      </c>
      <c r="V35" s="70"/>
      <c r="W35" s="85">
        <f t="shared" si="6"/>
        <v>1.6791153233250491</v>
      </c>
      <c r="X35" s="70"/>
      <c r="Y35" s="88">
        <v>0.19274529910089977</v>
      </c>
      <c r="Z35" s="89"/>
      <c r="AA35" s="85">
        <f t="shared" si="7"/>
        <v>1.1927452991008998</v>
      </c>
      <c r="AB35" s="70"/>
      <c r="AC35" s="83">
        <v>66.8</v>
      </c>
      <c r="AD35" s="86"/>
      <c r="AE35" s="89">
        <f t="shared" si="3"/>
        <v>4.2121684867394649E-2</v>
      </c>
      <c r="AF35" s="86"/>
      <c r="AG35" s="85">
        <f t="shared" si="4"/>
        <v>1.0421216848673946</v>
      </c>
      <c r="AJ35" s="67"/>
    </row>
    <row r="36" spans="3:36" x14ac:dyDescent="0.3">
      <c r="C36" s="75">
        <v>1987</v>
      </c>
      <c r="E36" s="84">
        <v>8.4789139515897505E-2</v>
      </c>
      <c r="F36" s="70"/>
      <c r="G36" s="85">
        <f t="shared" si="0"/>
        <v>1.0847891395158975</v>
      </c>
      <c r="H36" s="70"/>
      <c r="I36" s="84">
        <v>4.0366222977775923E-2</v>
      </c>
      <c r="J36" s="70"/>
      <c r="K36" s="85">
        <f t="shared" si="1"/>
        <v>1.0403662229777759</v>
      </c>
      <c r="L36" s="70"/>
      <c r="M36" s="84">
        <v>5.8787612383417676E-2</v>
      </c>
      <c r="N36" s="70"/>
      <c r="O36" s="85">
        <f t="shared" si="5"/>
        <v>1.0587876123834177</v>
      </c>
      <c r="P36" s="70"/>
      <c r="Q36" s="84">
        <v>-4.0178238399823929E-3</v>
      </c>
      <c r="R36" s="70"/>
      <c r="S36" s="85">
        <f t="shared" si="2"/>
        <v>0.99598217616001761</v>
      </c>
      <c r="T36" s="70"/>
      <c r="U36" s="84">
        <v>0.17685187234278699</v>
      </c>
      <c r="V36" s="70"/>
      <c r="W36" s="85">
        <f t="shared" si="6"/>
        <v>1.176851872342787</v>
      </c>
      <c r="X36" s="70"/>
      <c r="Y36" s="88">
        <v>0.22476002156198405</v>
      </c>
      <c r="Z36" s="89"/>
      <c r="AA36" s="85">
        <f t="shared" si="7"/>
        <v>1.224760021561984</v>
      </c>
      <c r="AB36" s="70"/>
      <c r="AC36" s="83">
        <v>69.599999999999994</v>
      </c>
      <c r="AD36" s="86"/>
      <c r="AE36" s="89">
        <f t="shared" si="3"/>
        <v>4.1916167664670656E-2</v>
      </c>
      <c r="AF36" s="86"/>
      <c r="AG36" s="85">
        <f t="shared" si="4"/>
        <v>1.0419161676646707</v>
      </c>
      <c r="AJ36" s="67"/>
    </row>
    <row r="37" spans="3:36" x14ac:dyDescent="0.3">
      <c r="C37" s="75">
        <v>1988</v>
      </c>
      <c r="E37" s="84">
        <v>9.4097844995248536E-2</v>
      </c>
      <c r="F37" s="70"/>
      <c r="G37" s="85">
        <f t="shared" si="0"/>
        <v>1.0940978449952485</v>
      </c>
      <c r="H37" s="70"/>
      <c r="I37" s="84">
        <v>9.7879759391345411E-2</v>
      </c>
      <c r="J37" s="70"/>
      <c r="K37" s="85">
        <f t="shared" si="1"/>
        <v>1.0978797593913454</v>
      </c>
      <c r="L37" s="70"/>
      <c r="M37" s="84">
        <v>0.11081484729422719</v>
      </c>
      <c r="N37" s="70"/>
      <c r="O37" s="85">
        <f t="shared" si="5"/>
        <v>1.1108148472942272</v>
      </c>
      <c r="P37" s="70"/>
      <c r="Q37" s="84">
        <v>6.4354449225332511E-2</v>
      </c>
      <c r="R37" s="70"/>
      <c r="S37" s="85">
        <f t="shared" si="2"/>
        <v>1.0643544492253325</v>
      </c>
      <c r="T37" s="70"/>
      <c r="U37" s="84">
        <v>0.1765920363283886</v>
      </c>
      <c r="V37" s="70"/>
      <c r="W37" s="85">
        <f t="shared" si="6"/>
        <v>1.1765920363283886</v>
      </c>
      <c r="X37" s="70"/>
      <c r="Y37" s="88">
        <v>0.28325258598118469</v>
      </c>
      <c r="Z37" s="89"/>
      <c r="AA37" s="85">
        <f t="shared" si="7"/>
        <v>1.2832525859811847</v>
      </c>
      <c r="AB37" s="70"/>
      <c r="AC37" s="83">
        <v>72.3</v>
      </c>
      <c r="AD37" s="86"/>
      <c r="AE37" s="89">
        <f t="shared" si="3"/>
        <v>3.8793103448275801E-2</v>
      </c>
      <c r="AF37" s="86"/>
      <c r="AG37" s="85">
        <f t="shared" si="4"/>
        <v>1.0387931034482758</v>
      </c>
      <c r="AJ37" s="67"/>
    </row>
    <row r="38" spans="3:36" x14ac:dyDescent="0.3">
      <c r="C38" s="75">
        <v>1989</v>
      </c>
      <c r="E38" s="84">
        <v>0.12361286225093604</v>
      </c>
      <c r="F38" s="70"/>
      <c r="G38" s="85">
        <f t="shared" si="0"/>
        <v>1.123612862250936</v>
      </c>
      <c r="H38" s="70"/>
      <c r="I38" s="84">
        <v>0.12808181213335179</v>
      </c>
      <c r="J38" s="70"/>
      <c r="K38" s="85">
        <f t="shared" si="1"/>
        <v>1.1280818121333518</v>
      </c>
      <c r="L38" s="70"/>
      <c r="M38" s="84">
        <v>0.2137272378484627</v>
      </c>
      <c r="N38" s="70"/>
      <c r="O38" s="85">
        <f t="shared" si="5"/>
        <v>1.2137272378484627</v>
      </c>
      <c r="P38" s="70"/>
      <c r="Q38" s="84">
        <v>0.28083721763235436</v>
      </c>
      <c r="R38" s="70"/>
      <c r="S38" s="85">
        <f t="shared" si="2"/>
        <v>1.2808372176323544</v>
      </c>
      <c r="T38" s="70"/>
      <c r="U38" s="84">
        <v>7.7667512210993106E-2</v>
      </c>
      <c r="V38" s="70"/>
      <c r="W38" s="85">
        <f t="shared" si="6"/>
        <v>1.0776675122109931</v>
      </c>
      <c r="X38" s="70"/>
      <c r="Y38" s="88">
        <v>0.59753228328671271</v>
      </c>
      <c r="Z38" s="89"/>
      <c r="AA38" s="85">
        <f t="shared" si="7"/>
        <v>1.5975322832867127</v>
      </c>
      <c r="AB38" s="70"/>
      <c r="AC38" s="83">
        <v>76.099999999999994</v>
      </c>
      <c r="AD38" s="86"/>
      <c r="AE38" s="89">
        <f t="shared" si="3"/>
        <v>5.2558782849239316E-2</v>
      </c>
      <c r="AF38" s="86"/>
      <c r="AG38" s="85">
        <f t="shared" si="4"/>
        <v>1.0525587828492393</v>
      </c>
      <c r="AJ38" s="67"/>
    </row>
    <row r="39" spans="3:36" x14ac:dyDescent="0.3">
      <c r="C39" s="75">
        <v>1990</v>
      </c>
      <c r="E39" s="84">
        <v>0.13484226253417853</v>
      </c>
      <c r="F39" s="70"/>
      <c r="G39" s="85">
        <f t="shared" si="0"/>
        <v>1.1348422625341785</v>
      </c>
      <c r="H39" s="70"/>
      <c r="I39" s="84">
        <v>7.5377230537480688E-2</v>
      </c>
      <c r="J39" s="70"/>
      <c r="K39" s="85">
        <f t="shared" si="1"/>
        <v>1.0753772305374807</v>
      </c>
      <c r="L39" s="70"/>
      <c r="M39" s="84">
        <v>-0.14797992368303303</v>
      </c>
      <c r="N39" s="70"/>
      <c r="O39" s="85">
        <v>0.85202007631696697</v>
      </c>
      <c r="P39" s="70"/>
      <c r="Q39" s="84">
        <v>-2.8965924315405567E-2</v>
      </c>
      <c r="R39" s="70"/>
      <c r="S39" s="85">
        <f t="shared" si="2"/>
        <v>0.97103407568459443</v>
      </c>
      <c r="T39" s="70"/>
      <c r="U39" s="84">
        <v>-0.23030981214414503</v>
      </c>
      <c r="V39" s="70"/>
      <c r="W39" s="85">
        <f t="shared" si="6"/>
        <v>0.76969018785585497</v>
      </c>
      <c r="X39" s="70"/>
      <c r="Y39" s="88">
        <v>-0.10736287930016333</v>
      </c>
      <c r="Z39" s="89"/>
      <c r="AA39" s="85">
        <f t="shared" si="7"/>
        <v>0.89263712069983669</v>
      </c>
      <c r="AB39" s="70"/>
      <c r="AC39" s="83">
        <v>79.900000000000006</v>
      </c>
      <c r="AD39" s="86"/>
      <c r="AE39" s="89">
        <f t="shared" si="3"/>
        <v>4.9934296977661052E-2</v>
      </c>
      <c r="AF39" s="86"/>
      <c r="AG39" s="85">
        <f t="shared" si="4"/>
        <v>1.0499342969776611</v>
      </c>
      <c r="AJ39" s="67"/>
    </row>
    <row r="40" spans="3:36" x14ac:dyDescent="0.3">
      <c r="C40" s="75">
        <v>1991</v>
      </c>
      <c r="E40" s="84">
        <v>9.8331854626155124E-2</v>
      </c>
      <c r="F40" s="70"/>
      <c r="G40" s="85">
        <f t="shared" si="0"/>
        <v>1.0983318546261551</v>
      </c>
      <c r="H40" s="70"/>
      <c r="I40" s="84">
        <v>0.22139901474010193</v>
      </c>
      <c r="J40" s="70"/>
      <c r="K40" s="85">
        <f t="shared" si="1"/>
        <v>1.2213990147401019</v>
      </c>
      <c r="L40" s="70"/>
      <c r="M40" s="84">
        <v>0.12015125294869922</v>
      </c>
      <c r="N40" s="70"/>
      <c r="O40" s="85">
        <f t="shared" ref="O40:O48" si="8">M40+1</f>
        <v>1.1201512529486992</v>
      </c>
      <c r="P40" s="70"/>
      <c r="Q40" s="84">
        <v>0.29923533607290498</v>
      </c>
      <c r="R40" s="70"/>
      <c r="S40" s="85">
        <f t="shared" si="2"/>
        <v>1.299235336072905</v>
      </c>
      <c r="T40" s="70"/>
      <c r="U40" s="84">
        <v>0.12029315209520042</v>
      </c>
      <c r="V40" s="70"/>
      <c r="W40" s="85">
        <f t="shared" si="6"/>
        <v>1.1202931520952004</v>
      </c>
      <c r="X40" s="70"/>
      <c r="Y40" s="88">
        <v>0.58955669661773868</v>
      </c>
      <c r="Z40" s="89"/>
      <c r="AA40" s="85">
        <f t="shared" si="7"/>
        <v>1.5895566966177386</v>
      </c>
      <c r="AB40" s="70"/>
      <c r="AC40" s="83">
        <v>82.9</v>
      </c>
      <c r="AD40" s="86"/>
      <c r="AE40" s="89">
        <f t="shared" si="3"/>
        <v>3.7546933667083948E-2</v>
      </c>
      <c r="AF40" s="86"/>
      <c r="AG40" s="85">
        <f t="shared" si="4"/>
        <v>1.0375469336670839</v>
      </c>
      <c r="AJ40" s="67"/>
    </row>
    <row r="41" spans="3:36" x14ac:dyDescent="0.3">
      <c r="C41" s="75">
        <v>1992</v>
      </c>
      <c r="E41" s="84">
        <v>7.0755062982055916E-2</v>
      </c>
      <c r="F41" s="70"/>
      <c r="G41" s="85">
        <f t="shared" si="0"/>
        <v>1.0707550629820559</v>
      </c>
      <c r="H41" s="70"/>
      <c r="I41" s="84">
        <v>9.846258120778062E-2</v>
      </c>
      <c r="J41" s="70"/>
      <c r="K41" s="85">
        <f t="shared" si="1"/>
        <v>1.0984625812077806</v>
      </c>
      <c r="L41" s="70"/>
      <c r="M41" s="84">
        <v>-1.4332559085550867E-2</v>
      </c>
      <c r="N41" s="70"/>
      <c r="O41" s="85">
        <f t="shared" si="8"/>
        <v>0.98566744091444913</v>
      </c>
      <c r="P41" s="70"/>
      <c r="Q41" s="84">
        <v>0.18912193883386941</v>
      </c>
      <c r="R41" s="70"/>
      <c r="S41" s="85">
        <f t="shared" si="2"/>
        <v>1.1891219388338694</v>
      </c>
      <c r="T41" s="70"/>
      <c r="U41" s="84">
        <v>-2.5995397562624922E-2</v>
      </c>
      <c r="V41" s="70"/>
      <c r="W41" s="85">
        <f t="shared" si="6"/>
        <v>0.97400460243737508</v>
      </c>
      <c r="X41" s="70"/>
      <c r="Y41" s="88">
        <v>0.22064981535871467</v>
      </c>
      <c r="Z41" s="89"/>
      <c r="AA41" s="85">
        <f t="shared" si="7"/>
        <v>1.2206498153587146</v>
      </c>
      <c r="AB41" s="70"/>
      <c r="AC41" s="83">
        <v>84.7</v>
      </c>
      <c r="AD41" s="86"/>
      <c r="AE41" s="89">
        <f t="shared" si="3"/>
        <v>2.1712907117008351E-2</v>
      </c>
      <c r="AF41" s="86"/>
      <c r="AG41" s="85">
        <f t="shared" si="4"/>
        <v>1.0217129071170084</v>
      </c>
      <c r="AJ41" s="67"/>
    </row>
    <row r="42" spans="3:36" x14ac:dyDescent="0.3">
      <c r="C42" s="75">
        <v>1993</v>
      </c>
      <c r="E42" s="84">
        <v>5.4956243599671772E-2</v>
      </c>
      <c r="F42" s="70"/>
      <c r="G42" s="85">
        <f t="shared" si="0"/>
        <v>1.0549562435996718</v>
      </c>
      <c r="H42" s="70"/>
      <c r="I42" s="84">
        <v>0.18131629978118546</v>
      </c>
      <c r="J42" s="70"/>
      <c r="K42" s="85">
        <f t="shared" si="1"/>
        <v>1.1813162997811855</v>
      </c>
      <c r="L42" s="70"/>
      <c r="M42" s="84">
        <v>0.32547544758112656</v>
      </c>
      <c r="N42" s="70"/>
      <c r="O42" s="85">
        <f t="shared" si="8"/>
        <v>1.3254754475811266</v>
      </c>
      <c r="P42" s="70"/>
      <c r="Q42" s="84">
        <v>0.1411952224399895</v>
      </c>
      <c r="R42" s="70"/>
      <c r="S42" s="85">
        <f t="shared" si="2"/>
        <v>1.1411952224399895</v>
      </c>
      <c r="T42" s="70"/>
      <c r="U42" s="84">
        <v>0.37825168504790407</v>
      </c>
      <c r="V42" s="70"/>
      <c r="W42" s="85">
        <f t="shared" si="6"/>
        <v>1.3782516850479041</v>
      </c>
      <c r="X42" s="70"/>
      <c r="Y42" s="88">
        <v>0.81952092003657562</v>
      </c>
      <c r="Z42" s="89"/>
      <c r="AA42" s="85">
        <f t="shared" si="7"/>
        <v>1.8195209200365756</v>
      </c>
      <c r="AB42" s="70"/>
      <c r="AC42" s="83">
        <v>86.1</v>
      </c>
      <c r="AD42" s="86"/>
      <c r="AE42" s="89">
        <f t="shared" si="3"/>
        <v>1.6528925619834656E-2</v>
      </c>
      <c r="AF42" s="86"/>
      <c r="AG42" s="85">
        <f t="shared" si="4"/>
        <v>1.0165289256198347</v>
      </c>
      <c r="AJ42" s="67"/>
    </row>
    <row r="43" spans="3:36" x14ac:dyDescent="0.3">
      <c r="C43" s="75">
        <v>1994</v>
      </c>
      <c r="E43" s="84">
        <v>5.3565853314174738E-2</v>
      </c>
      <c r="F43" s="70"/>
      <c r="G43" s="85">
        <f t="shared" si="0"/>
        <v>1.0535658533141747</v>
      </c>
      <c r="H43" s="70"/>
      <c r="I43" s="84">
        <v>-4.3109744579941989E-2</v>
      </c>
      <c r="J43" s="70"/>
      <c r="K43" s="85">
        <f t="shared" si="1"/>
        <v>0.95689025542005801</v>
      </c>
      <c r="L43" s="70"/>
      <c r="M43" s="84">
        <v>-1.7638041483707401E-3</v>
      </c>
      <c r="N43" s="70"/>
      <c r="O43" s="85">
        <f t="shared" si="8"/>
        <v>0.99823619585162926</v>
      </c>
      <c r="P43" s="70"/>
      <c r="Q43" s="84">
        <v>7.3402641341827168E-2</v>
      </c>
      <c r="R43" s="70"/>
      <c r="S43" s="85">
        <f t="shared" si="2"/>
        <v>1.0734026413418272</v>
      </c>
      <c r="T43" s="70"/>
      <c r="U43" s="84">
        <v>0.14481632232588448</v>
      </c>
      <c r="V43" s="70"/>
      <c r="W43" s="85">
        <f t="shared" si="6"/>
        <v>1.1448163223258845</v>
      </c>
      <c r="X43" s="70"/>
      <c r="Y43" s="88">
        <v>-2.1549517833810126E-2</v>
      </c>
      <c r="Z43" s="89"/>
      <c r="AA43" s="85">
        <f t="shared" si="7"/>
        <v>0.97845048216618991</v>
      </c>
      <c r="AB43" s="70"/>
      <c r="AC43" s="83">
        <v>86.3</v>
      </c>
      <c r="AD43" s="86"/>
      <c r="AE43" s="89">
        <f t="shared" si="3"/>
        <v>2.3228803716608404E-3</v>
      </c>
      <c r="AF43" s="86"/>
      <c r="AG43" s="85">
        <f t="shared" si="4"/>
        <v>1.0023228803716608</v>
      </c>
      <c r="AJ43" s="67"/>
    </row>
    <row r="44" spans="3:36" x14ac:dyDescent="0.3">
      <c r="C44" s="75">
        <v>1995</v>
      </c>
      <c r="E44" s="84">
        <v>7.3909394472190915E-2</v>
      </c>
      <c r="F44" s="70"/>
      <c r="G44" s="85">
        <f t="shared" si="0"/>
        <v>1.0739093944721909</v>
      </c>
      <c r="H44" s="70"/>
      <c r="I44" s="84">
        <v>0.20666336813930686</v>
      </c>
      <c r="J44" s="70"/>
      <c r="K44" s="85">
        <f t="shared" si="1"/>
        <v>1.2066633681393069</v>
      </c>
      <c r="L44" s="70"/>
      <c r="M44" s="84">
        <v>0.14529399077666727</v>
      </c>
      <c r="N44" s="70"/>
      <c r="O44" s="85">
        <f t="shared" si="8"/>
        <v>1.1452939907766673</v>
      </c>
      <c r="P44" s="70"/>
      <c r="Q44" s="84">
        <v>0.33773965053007449</v>
      </c>
      <c r="R44" s="70"/>
      <c r="S44" s="85">
        <f t="shared" si="2"/>
        <v>1.3377396505300745</v>
      </c>
      <c r="T44" s="70"/>
      <c r="U44" s="84">
        <v>8.4669024463836173E-2</v>
      </c>
      <c r="V44" s="70"/>
      <c r="W44" s="85">
        <f t="shared" si="6"/>
        <v>1.0846690244638362</v>
      </c>
      <c r="X44" s="70"/>
      <c r="Y44" s="88">
        <v>-8.1785894920503324E-2</v>
      </c>
      <c r="Z44" s="89"/>
      <c r="AA44" s="85">
        <f t="shared" si="7"/>
        <v>0.91821410507949663</v>
      </c>
      <c r="AB44" s="70"/>
      <c r="AC44" s="83">
        <v>87.8</v>
      </c>
      <c r="AD44" s="86"/>
      <c r="AE44" s="89">
        <f t="shared" si="3"/>
        <v>1.7381228273464666E-2</v>
      </c>
      <c r="AF44" s="86"/>
      <c r="AG44" s="85">
        <f t="shared" si="4"/>
        <v>1.0173812282734647</v>
      </c>
      <c r="AJ44" s="67"/>
    </row>
    <row r="45" spans="3:36" x14ac:dyDescent="0.3">
      <c r="C45" s="75">
        <v>1996</v>
      </c>
      <c r="E45" s="84">
        <v>5.0211242173742399E-2</v>
      </c>
      <c r="F45" s="70"/>
      <c r="G45" s="85">
        <f t="shared" si="0"/>
        <v>1.0502112421737424</v>
      </c>
      <c r="H45" s="70"/>
      <c r="I45" s="84">
        <v>0.12258019500144712</v>
      </c>
      <c r="J45" s="70"/>
      <c r="K45" s="85">
        <f t="shared" si="1"/>
        <v>1.1225801950014471</v>
      </c>
      <c r="L45" s="70"/>
      <c r="M45" s="84">
        <v>0.28346300291846926</v>
      </c>
      <c r="N45" s="70"/>
      <c r="O45" s="85">
        <f t="shared" si="8"/>
        <v>1.2834630029184693</v>
      </c>
      <c r="P45" s="70"/>
      <c r="Q45" s="84">
        <v>0.23574492501531608</v>
      </c>
      <c r="R45" s="70"/>
      <c r="S45" s="85">
        <f t="shared" si="2"/>
        <v>1.2357449250153161</v>
      </c>
      <c r="T45" s="70"/>
      <c r="U45" s="84">
        <v>6.8920902487878521E-2</v>
      </c>
      <c r="V45" s="70"/>
      <c r="W45" s="85">
        <f t="shared" si="6"/>
        <v>1.0689209024878785</v>
      </c>
      <c r="X45" s="70"/>
      <c r="Y45" s="88">
        <v>6.2114386972338176E-2</v>
      </c>
      <c r="Z45" s="89"/>
      <c r="AA45" s="85">
        <f t="shared" si="7"/>
        <v>1.0621143869723382</v>
      </c>
      <c r="AB45" s="70"/>
      <c r="AC45" s="83">
        <v>89.7</v>
      </c>
      <c r="AD45" s="86"/>
      <c r="AE45" s="89">
        <f t="shared" si="3"/>
        <v>2.1640091116173155E-2</v>
      </c>
      <c r="AF45" s="86"/>
      <c r="AG45" s="85">
        <f t="shared" si="4"/>
        <v>1.0216400911161732</v>
      </c>
      <c r="AJ45" s="67"/>
    </row>
    <row r="46" spans="3:36" x14ac:dyDescent="0.3">
      <c r="C46" s="75">
        <v>1997</v>
      </c>
      <c r="E46" s="84">
        <v>3.1769398603203047E-2</v>
      </c>
      <c r="F46" s="70"/>
      <c r="G46" s="85">
        <f t="shared" si="0"/>
        <v>1.031769398603203</v>
      </c>
      <c r="H46" s="70"/>
      <c r="I46" s="84">
        <v>9.6516795662767496E-2</v>
      </c>
      <c r="J46" s="70"/>
      <c r="K46" s="85">
        <f t="shared" si="1"/>
        <v>1.0965167956627675</v>
      </c>
      <c r="L46" s="70"/>
      <c r="M46" s="84">
        <v>0.14977572947137308</v>
      </c>
      <c r="N46" s="70"/>
      <c r="O46" s="85">
        <f t="shared" si="8"/>
        <v>1.1497757294713731</v>
      </c>
      <c r="P46" s="70"/>
      <c r="Q46" s="84">
        <v>0.3923708812514124</v>
      </c>
      <c r="R46" s="70"/>
      <c r="S46" s="85">
        <f t="shared" si="2"/>
        <v>1.3923708812514124</v>
      </c>
      <c r="T46" s="70"/>
      <c r="U46" s="84">
        <v>6.5529685719756259E-2</v>
      </c>
      <c r="V46" s="70"/>
      <c r="W46" s="85">
        <f t="shared" si="6"/>
        <v>1.0655296857197563</v>
      </c>
      <c r="X46" s="70"/>
      <c r="Y46" s="88">
        <v>-8.0368336066162532E-2</v>
      </c>
      <c r="Z46" s="89"/>
      <c r="AA46" s="85">
        <f t="shared" si="7"/>
        <v>0.91963166393383744</v>
      </c>
      <c r="AB46" s="70"/>
      <c r="AC46" s="83">
        <v>90.4</v>
      </c>
      <c r="AD46" s="86"/>
      <c r="AE46" s="89">
        <f t="shared" si="3"/>
        <v>7.8037904124861335E-3</v>
      </c>
      <c r="AF46" s="86"/>
      <c r="AG46" s="85">
        <f t="shared" si="4"/>
        <v>1.0078037904124861</v>
      </c>
      <c r="AJ46" s="67"/>
    </row>
    <row r="47" spans="3:36" x14ac:dyDescent="0.3">
      <c r="C47" s="75">
        <v>1998</v>
      </c>
      <c r="E47" s="84">
        <v>4.7289656747426578E-2</v>
      </c>
      <c r="F47" s="70"/>
      <c r="G47" s="85">
        <f t="shared" si="0"/>
        <v>1.0472896567474266</v>
      </c>
      <c r="H47" s="70"/>
      <c r="I47" s="84">
        <v>9.1650877192420932E-2</v>
      </c>
      <c r="J47" s="70"/>
      <c r="K47" s="85">
        <f t="shared" si="1"/>
        <v>1.0916508771924209</v>
      </c>
      <c r="L47" s="70"/>
      <c r="M47" s="84">
        <v>-1.5841692353300241E-2</v>
      </c>
      <c r="N47" s="70"/>
      <c r="O47" s="85">
        <f t="shared" si="8"/>
        <v>0.98415830764669976</v>
      </c>
      <c r="P47" s="70"/>
      <c r="Q47" s="84">
        <v>0.38005832436798892</v>
      </c>
      <c r="R47" s="70"/>
      <c r="S47" s="85">
        <f t="shared" si="2"/>
        <v>1.3800583243679889</v>
      </c>
      <c r="T47" s="70"/>
      <c r="U47" s="84">
        <v>0.29155793289415644</v>
      </c>
      <c r="V47" s="70"/>
      <c r="W47" s="85">
        <f t="shared" si="6"/>
        <v>1.2915579328941564</v>
      </c>
      <c r="X47" s="70"/>
      <c r="Y47" s="88">
        <v>-0.20212342692335633</v>
      </c>
      <c r="Z47" s="89"/>
      <c r="AA47" s="85">
        <f t="shared" si="7"/>
        <v>0.79787657307664372</v>
      </c>
      <c r="AB47" s="70"/>
      <c r="AC47" s="83">
        <v>91.3</v>
      </c>
      <c r="AD47" s="86"/>
      <c r="AE47" s="89">
        <f t="shared" si="3"/>
        <v>9.9557522123892017E-3</v>
      </c>
      <c r="AF47" s="86"/>
      <c r="AG47" s="85">
        <f t="shared" si="4"/>
        <v>1.0099557522123892</v>
      </c>
      <c r="AJ47" s="67"/>
    </row>
    <row r="48" spans="3:36" x14ac:dyDescent="0.3">
      <c r="C48" s="75">
        <v>1999</v>
      </c>
      <c r="E48" s="84">
        <v>4.6563450656321725E-2</v>
      </c>
      <c r="F48" s="70"/>
      <c r="G48" s="85">
        <f t="shared" si="0"/>
        <v>1.0465634506563217</v>
      </c>
      <c r="H48" s="70"/>
      <c r="I48" s="84">
        <v>-1.1490280615984338E-2</v>
      </c>
      <c r="J48" s="70"/>
      <c r="K48" s="85">
        <f t="shared" si="1"/>
        <v>0.98850971938401566</v>
      </c>
      <c r="L48" s="70"/>
      <c r="M48" s="84">
        <v>0.31714176221608237</v>
      </c>
      <c r="N48" s="70"/>
      <c r="O48" s="85">
        <f t="shared" si="8"/>
        <v>1.3171417622160824</v>
      </c>
      <c r="P48" s="70"/>
      <c r="Q48" s="84">
        <v>0.14373303768938883</v>
      </c>
      <c r="R48" s="70"/>
      <c r="S48" s="85">
        <f t="shared" si="2"/>
        <v>1.1437330376893888</v>
      </c>
      <c r="T48" s="70"/>
      <c r="U48" s="84">
        <v>0.2028526500582033</v>
      </c>
      <c r="V48" s="70"/>
      <c r="W48" s="85">
        <f t="shared" si="6"/>
        <v>1.2028526500582033</v>
      </c>
      <c r="X48" s="70"/>
      <c r="Y48" s="88">
        <v>0.57310195610140302</v>
      </c>
      <c r="Z48" s="89"/>
      <c r="AA48" s="85">
        <f t="shared" si="7"/>
        <v>1.573101956101403</v>
      </c>
      <c r="AB48" s="70"/>
      <c r="AC48" s="83">
        <v>93.7</v>
      </c>
      <c r="AD48" s="86"/>
      <c r="AE48" s="89">
        <f t="shared" si="3"/>
        <v>2.6286966046002336E-2</v>
      </c>
      <c r="AF48" s="86"/>
      <c r="AG48" s="85">
        <f t="shared" si="4"/>
        <v>1.0262869660460023</v>
      </c>
      <c r="AJ48" s="67"/>
    </row>
    <row r="49" spans="3:36" x14ac:dyDescent="0.3">
      <c r="C49" s="75">
        <v>2000</v>
      </c>
      <c r="E49" s="84">
        <v>5.4724942117415409E-2</v>
      </c>
      <c r="F49" s="70"/>
      <c r="G49" s="85">
        <f t="shared" si="0"/>
        <v>1.0547249421174154</v>
      </c>
      <c r="H49" s="70"/>
      <c r="I49" s="84">
        <v>0.10245788517725418</v>
      </c>
      <c r="J49" s="70"/>
      <c r="K49" s="85">
        <f t="shared" si="1"/>
        <v>1.1024578851772542</v>
      </c>
      <c r="L49" s="70"/>
      <c r="M49" s="84">
        <v>7.4087218412736133E-2</v>
      </c>
      <c r="N49" s="70"/>
      <c r="O49" s="85">
        <v>1.0740872184127361</v>
      </c>
      <c r="P49" s="70"/>
      <c r="Q49" s="84">
        <v>-5.93017998185289E-2</v>
      </c>
      <c r="R49" s="70"/>
      <c r="S49" s="85">
        <f t="shared" si="2"/>
        <v>0.9406982001814711</v>
      </c>
      <c r="T49" s="70"/>
      <c r="U49" s="84">
        <v>-0.10953277931862204</v>
      </c>
      <c r="V49" s="70"/>
      <c r="W49" s="85">
        <f t="shared" si="6"/>
        <v>0.89046722068137796</v>
      </c>
      <c r="X49" s="70"/>
      <c r="Y49" s="88">
        <v>-0.28413441441642001</v>
      </c>
      <c r="Z49" s="89"/>
      <c r="AA49" s="85">
        <f t="shared" ref="AA49:AA73" si="9">Y49+1</f>
        <v>0.71586558558358004</v>
      </c>
      <c r="AB49" s="70"/>
      <c r="AC49" s="83">
        <v>96.7</v>
      </c>
      <c r="AD49" s="86"/>
      <c r="AE49" s="89">
        <f t="shared" si="3"/>
        <v>3.2017075773745907E-2</v>
      </c>
      <c r="AF49" s="86"/>
      <c r="AG49" s="85">
        <f t="shared" si="4"/>
        <v>1.0320170757737459</v>
      </c>
      <c r="AJ49" s="67"/>
    </row>
    <row r="50" spans="3:36" x14ac:dyDescent="0.3">
      <c r="C50" s="75">
        <v>2001</v>
      </c>
      <c r="E50" s="84">
        <v>4.7185912354585025E-2</v>
      </c>
      <c r="F50" s="70"/>
      <c r="G50" s="85">
        <f t="shared" si="0"/>
        <v>1.047185912354585</v>
      </c>
      <c r="H50" s="70"/>
      <c r="I50" s="84">
        <v>8.0648150846847955E-2</v>
      </c>
      <c r="J50" s="70"/>
      <c r="K50" s="85">
        <f t="shared" si="1"/>
        <v>1.080648150846848</v>
      </c>
      <c r="L50" s="70"/>
      <c r="M50" s="84">
        <v>-0.12572184920464102</v>
      </c>
      <c r="N50" s="70"/>
      <c r="O50" s="85">
        <f t="shared" ref="O50:O56" si="10">M50+1</f>
        <v>0.87427815079535898</v>
      </c>
      <c r="P50" s="70"/>
      <c r="Q50" s="84">
        <v>-6.3565268426247101E-2</v>
      </c>
      <c r="R50" s="70"/>
      <c r="S50" s="85">
        <f t="shared" si="2"/>
        <v>0.9364347315737529</v>
      </c>
      <c r="T50" s="70"/>
      <c r="U50" s="84">
        <v>-0.16260858557434343</v>
      </c>
      <c r="V50" s="70"/>
      <c r="W50" s="85">
        <f t="shared" si="6"/>
        <v>0.83739141442565657</v>
      </c>
      <c r="X50" s="70"/>
      <c r="Y50" s="90">
        <v>3.4957953674603401E-2</v>
      </c>
      <c r="Z50" s="70"/>
      <c r="AA50" s="85">
        <f t="shared" si="9"/>
        <v>1.0349579536746034</v>
      </c>
      <c r="AB50" s="70"/>
      <c r="AC50" s="83">
        <v>97.4</v>
      </c>
      <c r="AD50" s="86"/>
      <c r="AE50" s="89">
        <f t="shared" si="3"/>
        <v>7.2388831437435464E-3</v>
      </c>
      <c r="AF50" s="86"/>
      <c r="AG50" s="85">
        <f t="shared" si="4"/>
        <v>1.0072388831437435</v>
      </c>
      <c r="AJ50" s="67"/>
    </row>
    <row r="51" spans="3:36" x14ac:dyDescent="0.3">
      <c r="C51" s="75">
        <v>2002</v>
      </c>
      <c r="E51" s="84">
        <v>2.501110432771525E-2</v>
      </c>
      <c r="F51" s="70"/>
      <c r="G51" s="85">
        <f t="shared" si="0"/>
        <v>1.0250111043277153</v>
      </c>
      <c r="H51" s="70"/>
      <c r="I51" s="84">
        <v>8.7306574651704771E-2</v>
      </c>
      <c r="J51" s="70"/>
      <c r="K51" s="85">
        <f t="shared" si="1"/>
        <v>1.0873065746517048</v>
      </c>
      <c r="L51" s="70"/>
      <c r="M51" s="84">
        <v>-0.12437944291673553</v>
      </c>
      <c r="N51" s="70"/>
      <c r="O51" s="85">
        <f t="shared" si="10"/>
        <v>0.87562055708326447</v>
      </c>
      <c r="P51" s="70"/>
      <c r="Q51" s="84">
        <v>-0.22904486702072613</v>
      </c>
      <c r="R51" s="70"/>
      <c r="S51" s="85">
        <f t="shared" si="2"/>
        <v>0.77095513297927387</v>
      </c>
      <c r="T51" s="70"/>
      <c r="U51" s="84">
        <v>-0.16527624411877573</v>
      </c>
      <c r="V51" s="70"/>
      <c r="W51" s="85">
        <f t="shared" si="6"/>
        <v>0.83472375588122427</v>
      </c>
      <c r="X51" s="70"/>
      <c r="Y51" s="90">
        <v>-7.1381200643267403E-2</v>
      </c>
      <c r="Z51" s="70"/>
      <c r="AA51" s="85">
        <f t="shared" si="9"/>
        <v>0.92861879935673264</v>
      </c>
      <c r="AB51" s="70"/>
      <c r="AC51" s="83">
        <v>101.1</v>
      </c>
      <c r="AD51" s="86"/>
      <c r="AE51" s="89">
        <f t="shared" si="3"/>
        <v>3.7987679671457775E-2</v>
      </c>
      <c r="AF51" s="86"/>
      <c r="AG51" s="85">
        <f t="shared" si="4"/>
        <v>1.0379876796714578</v>
      </c>
      <c r="AJ51" s="67"/>
    </row>
    <row r="52" spans="3:36" x14ac:dyDescent="0.3">
      <c r="C52" s="75">
        <v>2003</v>
      </c>
      <c r="E52" s="84">
        <v>2.9114441548030889E-2</v>
      </c>
      <c r="F52" s="70"/>
      <c r="G52" s="85">
        <f t="shared" si="0"/>
        <v>1.0291144415480309</v>
      </c>
      <c r="H52" s="70"/>
      <c r="I52" s="84">
        <v>6.691357329891634E-2</v>
      </c>
      <c r="J52" s="70"/>
      <c r="K52" s="85">
        <f t="shared" si="1"/>
        <v>1.0669135732989163</v>
      </c>
      <c r="L52" s="70"/>
      <c r="M52" s="84">
        <v>0.26724837404176571</v>
      </c>
      <c r="N52" s="70"/>
      <c r="O52" s="85">
        <f t="shared" si="10"/>
        <v>1.2672483740417657</v>
      </c>
      <c r="P52" s="70"/>
      <c r="Q52" s="84">
        <v>5.2615874415546271E-2</v>
      </c>
      <c r="R52" s="70"/>
      <c r="S52" s="85">
        <f t="shared" si="2"/>
        <v>1.0526158744155463</v>
      </c>
      <c r="T52" s="70"/>
      <c r="U52" s="84">
        <v>0.13345710387794146</v>
      </c>
      <c r="V52" s="70"/>
      <c r="W52" s="85">
        <f t="shared" si="6"/>
        <v>1.1334571038779415</v>
      </c>
      <c r="X52" s="70"/>
      <c r="Y52" s="90">
        <v>0.27454745663080499</v>
      </c>
      <c r="Z52" s="70"/>
      <c r="AA52" s="85">
        <f t="shared" si="9"/>
        <v>1.274547456630805</v>
      </c>
      <c r="AB52" s="70"/>
      <c r="AC52" s="83">
        <v>103.2</v>
      </c>
      <c r="AD52" s="86"/>
      <c r="AE52" s="89">
        <f t="shared" si="3"/>
        <v>2.0771513353115889E-2</v>
      </c>
      <c r="AF52" s="86"/>
      <c r="AG52" s="85">
        <f t="shared" si="4"/>
        <v>1.0207715133531159</v>
      </c>
      <c r="AJ52" s="67"/>
    </row>
    <row r="53" spans="3:36" x14ac:dyDescent="0.3">
      <c r="C53" s="75">
        <v>2004</v>
      </c>
      <c r="E53" s="84">
        <v>2.3036747353792686E-2</v>
      </c>
      <c r="F53" s="70"/>
      <c r="G53" s="85">
        <f t="shared" si="0"/>
        <v>1.0230367473537927</v>
      </c>
      <c r="H53" s="70"/>
      <c r="I53" s="84">
        <v>7.1462013920893463E-2</v>
      </c>
      <c r="J53" s="70"/>
      <c r="K53" s="85">
        <f t="shared" si="1"/>
        <v>1.0714620139208935</v>
      </c>
      <c r="L53" s="70"/>
      <c r="M53" s="84">
        <v>0.14479725799389698</v>
      </c>
      <c r="N53" s="70"/>
      <c r="O53" s="85">
        <f t="shared" si="10"/>
        <v>1.144797257993897</v>
      </c>
      <c r="P53" s="70"/>
      <c r="Q53" s="84">
        <v>2.8074894778709281E-2</v>
      </c>
      <c r="R53" s="70"/>
      <c r="S53" s="85">
        <f t="shared" si="2"/>
        <v>1.0280748947787093</v>
      </c>
      <c r="T53" s="70"/>
      <c r="U53" s="84">
        <v>0.1149</v>
      </c>
      <c r="V53" s="70"/>
      <c r="W53" s="85">
        <f t="shared" si="6"/>
        <v>1.1149</v>
      </c>
      <c r="X53" s="70"/>
      <c r="Y53" s="90">
        <v>0.16410652751916799</v>
      </c>
      <c r="Z53" s="70"/>
      <c r="AA53" s="85">
        <f t="shared" si="9"/>
        <v>1.164106527519168</v>
      </c>
      <c r="AB53" s="70"/>
      <c r="AC53" s="83">
        <v>105.4</v>
      </c>
      <c r="AD53" s="86"/>
      <c r="AE53" s="89">
        <f t="shared" si="3"/>
        <v>2.1317829457364379E-2</v>
      </c>
      <c r="AF53" s="86"/>
      <c r="AG53" s="85">
        <f t="shared" si="4"/>
        <v>1.0213178294573644</v>
      </c>
      <c r="AJ53" s="67"/>
    </row>
    <row r="54" spans="3:36" x14ac:dyDescent="0.3">
      <c r="C54" s="75">
        <v>2005</v>
      </c>
      <c r="E54" s="84">
        <v>2.579998310840792E-2</v>
      </c>
      <c r="F54" s="70"/>
      <c r="G54" s="85">
        <f t="shared" si="0"/>
        <v>1.0257999831084079</v>
      </c>
      <c r="H54" s="70"/>
      <c r="I54" s="84">
        <v>6.4615921735208692E-2</v>
      </c>
      <c r="J54" s="70"/>
      <c r="K54" s="85">
        <f t="shared" si="1"/>
        <v>1.0646159217352087</v>
      </c>
      <c r="L54" s="70"/>
      <c r="M54" s="84">
        <v>0.24126528177144002</v>
      </c>
      <c r="N54" s="70"/>
      <c r="O54" s="85">
        <f t="shared" si="10"/>
        <v>1.24126528177144</v>
      </c>
      <c r="P54" s="70"/>
      <c r="Q54" s="84">
        <v>2.2847966044862611E-2</v>
      </c>
      <c r="R54" s="70"/>
      <c r="S54" s="85">
        <f t="shared" si="2"/>
        <v>1.0228479660448626</v>
      </c>
      <c r="T54" s="70"/>
      <c r="U54" s="84">
        <v>0.1069</v>
      </c>
      <c r="V54" s="70"/>
      <c r="W54" s="85">
        <f t="shared" si="6"/>
        <v>1.1069</v>
      </c>
      <c r="X54" s="70"/>
      <c r="Y54" s="90">
        <v>0.30643553663942702</v>
      </c>
      <c r="Z54" s="70"/>
      <c r="AA54" s="85">
        <f t="shared" si="9"/>
        <v>1.3064355366394271</v>
      </c>
      <c r="AB54" s="70"/>
      <c r="AC54" s="83">
        <v>107.6</v>
      </c>
      <c r="AD54" s="86"/>
      <c r="AE54" s="89">
        <f t="shared" si="3"/>
        <v>2.0872865275142205E-2</v>
      </c>
      <c r="AF54" s="86"/>
      <c r="AG54" s="85">
        <f t="shared" si="4"/>
        <v>1.0208728652751422</v>
      </c>
      <c r="AJ54" s="67"/>
    </row>
    <row r="55" spans="3:36" x14ac:dyDescent="0.3">
      <c r="C55" s="75">
        <v>2006</v>
      </c>
      <c r="E55" s="84">
        <v>3.9755895571580879E-2</v>
      </c>
      <c r="F55" s="70"/>
      <c r="G55" s="85">
        <f t="shared" si="0"/>
        <v>1.0397558955715809</v>
      </c>
      <c r="H55" s="70"/>
      <c r="I55" s="84">
        <v>4.0550302716560349E-2</v>
      </c>
      <c r="J55" s="70"/>
      <c r="K55" s="85">
        <f t="shared" si="1"/>
        <v>1.0405503027165603</v>
      </c>
      <c r="L55" s="70"/>
      <c r="M55" s="84">
        <v>0.17261079783213518</v>
      </c>
      <c r="N55" s="70"/>
      <c r="O55" s="85">
        <f t="shared" si="10"/>
        <v>1.1726107978321352</v>
      </c>
      <c r="P55" s="70"/>
      <c r="Q55" s="84">
        <v>0.15355707344828895</v>
      </c>
      <c r="R55" s="70"/>
      <c r="S55" s="85">
        <f t="shared" si="2"/>
        <v>1.1535570734482889</v>
      </c>
      <c r="T55" s="70"/>
      <c r="U55" s="84">
        <v>0.2586</v>
      </c>
      <c r="V55" s="70"/>
      <c r="W55" s="85">
        <f t="shared" si="6"/>
        <v>1.2585999999999999</v>
      </c>
      <c r="X55" s="70"/>
      <c r="Y55" s="90">
        <v>0.31640600317678402</v>
      </c>
      <c r="Z55" s="70"/>
      <c r="AA55" s="85">
        <f t="shared" si="9"/>
        <v>1.3164060031767839</v>
      </c>
      <c r="AB55" s="70"/>
      <c r="AC55" s="83">
        <v>109.4</v>
      </c>
      <c r="AD55" s="86"/>
      <c r="AE55" s="89">
        <f t="shared" si="3"/>
        <v>1.6728624535315983E-2</v>
      </c>
      <c r="AF55" s="86"/>
      <c r="AG55" s="85">
        <f t="shared" si="4"/>
        <v>1.016728624535316</v>
      </c>
      <c r="AJ55" s="67"/>
    </row>
    <row r="56" spans="3:36" x14ac:dyDescent="0.3">
      <c r="C56" s="75">
        <v>2007</v>
      </c>
      <c r="E56" s="84">
        <v>4.4304517325027826E-2</v>
      </c>
      <c r="F56" s="70"/>
      <c r="G56" s="85">
        <f t="shared" si="0"/>
        <v>1.0443045173250278</v>
      </c>
      <c r="H56" s="70"/>
      <c r="I56" s="84">
        <v>3.6819138174764898E-2</v>
      </c>
      <c r="J56" s="70"/>
      <c r="K56" s="85">
        <f t="shared" si="1"/>
        <v>1.0368191381747649</v>
      </c>
      <c r="L56" s="70"/>
      <c r="M56" s="84">
        <v>9.8318421684903567E-2</v>
      </c>
      <c r="N56" s="70"/>
      <c r="O56" s="85">
        <f t="shared" si="10"/>
        <v>1.0983184216849036</v>
      </c>
      <c r="P56" s="70"/>
      <c r="Q56" s="84">
        <v>-0.10530738463975209</v>
      </c>
      <c r="R56" s="70"/>
      <c r="S56" s="85">
        <f t="shared" si="2"/>
        <v>0.89469261536024791</v>
      </c>
      <c r="T56" s="70"/>
      <c r="U56" s="84">
        <v>-5.7200000000000001E-2</v>
      </c>
      <c r="V56" s="70"/>
      <c r="W56" s="85">
        <f t="shared" si="6"/>
        <v>0.94279999999999997</v>
      </c>
      <c r="X56" s="70"/>
      <c r="Y56" s="91">
        <v>0.18240000000000001</v>
      </c>
      <c r="Z56" s="70"/>
      <c r="AA56" s="85">
        <f t="shared" si="9"/>
        <v>1.1823999999999999</v>
      </c>
      <c r="AB56" s="70"/>
      <c r="AC56" s="83">
        <v>112</v>
      </c>
      <c r="AD56" s="86"/>
      <c r="AE56" s="89">
        <f t="shared" si="3"/>
        <v>2.3765996343692919E-2</v>
      </c>
      <c r="AF56" s="86"/>
      <c r="AG56" s="85">
        <f t="shared" si="4"/>
        <v>1.0237659963436929</v>
      </c>
      <c r="AJ56" s="67"/>
    </row>
    <row r="57" spans="3:36" x14ac:dyDescent="0.3">
      <c r="C57" s="75">
        <v>2008</v>
      </c>
      <c r="E57" s="84">
        <v>3.3285133549777912E-2</v>
      </c>
      <c r="F57" s="70"/>
      <c r="G57" s="85">
        <f t="shared" si="0"/>
        <v>1.0332851335497779</v>
      </c>
      <c r="H57" s="70"/>
      <c r="I57" s="84">
        <v>6.4060042697279274E-2</v>
      </c>
      <c r="J57" s="70"/>
      <c r="K57" s="85">
        <f t="shared" si="1"/>
        <v>1.0640600426972793</v>
      </c>
      <c r="L57" s="70"/>
      <c r="M57" s="84">
        <v>-0.33003488230641098</v>
      </c>
      <c r="N57" s="70"/>
      <c r="O57" s="85">
        <v>0.66996511769358902</v>
      </c>
      <c r="P57" s="70"/>
      <c r="Q57" s="84">
        <v>-0.21194602865780265</v>
      </c>
      <c r="R57" s="70"/>
      <c r="S57" s="85">
        <f t="shared" si="2"/>
        <v>0.78805397134219735</v>
      </c>
      <c r="T57" s="70"/>
      <c r="U57" s="84">
        <v>-0.2918</v>
      </c>
      <c r="V57" s="70"/>
      <c r="W57" s="85">
        <f t="shared" si="6"/>
        <v>0.70819999999999994</v>
      </c>
      <c r="X57" s="70"/>
      <c r="Y57" s="91">
        <v>-0.4163</v>
      </c>
      <c r="Z57" s="70"/>
      <c r="AA57" s="85">
        <f t="shared" si="9"/>
        <v>0.5837</v>
      </c>
      <c r="AB57" s="70"/>
      <c r="AC57" s="83">
        <v>113.3</v>
      </c>
      <c r="AD57" s="86"/>
      <c r="AE57" s="89">
        <f t="shared" si="3"/>
        <v>1.1607142857142927E-2</v>
      </c>
      <c r="AF57" s="86"/>
      <c r="AG57" s="85">
        <f t="shared" si="4"/>
        <v>1.0116071428571429</v>
      </c>
      <c r="AJ57" s="67"/>
    </row>
    <row r="58" spans="3:36" x14ac:dyDescent="0.3">
      <c r="C58" s="75">
        <v>2009</v>
      </c>
      <c r="E58" s="84">
        <v>6.2000000000002053E-3</v>
      </c>
      <c r="F58" s="70"/>
      <c r="G58" s="85">
        <f t="shared" si="0"/>
        <v>1.0062000000000002</v>
      </c>
      <c r="H58" s="70"/>
      <c r="I58" s="84">
        <v>5.4111254111253837E-2</v>
      </c>
      <c r="J58" s="70"/>
      <c r="K58" s="85">
        <f t="shared" si="1"/>
        <v>1.0541112541112538</v>
      </c>
      <c r="L58" s="70"/>
      <c r="M58" s="84">
        <v>0.35054963129729555</v>
      </c>
      <c r="N58" s="70"/>
      <c r="O58" s="85">
        <f>M58+1</f>
        <v>1.3505496312972955</v>
      </c>
      <c r="P58" s="70"/>
      <c r="Q58" s="84">
        <v>7.3949373264319718E-2</v>
      </c>
      <c r="R58" s="70"/>
      <c r="S58" s="85">
        <f t="shared" si="2"/>
        <v>1.0739493732643197</v>
      </c>
      <c r="T58" s="70"/>
      <c r="U58" s="84">
        <v>0.1191</v>
      </c>
      <c r="V58" s="70"/>
      <c r="W58" s="85">
        <f t="shared" si="6"/>
        <v>1.1191</v>
      </c>
      <c r="X58" s="70"/>
      <c r="Y58" s="91">
        <v>0.51590000000000003</v>
      </c>
      <c r="Z58" s="70"/>
      <c r="AA58" s="85">
        <f t="shared" si="9"/>
        <v>1.5159</v>
      </c>
      <c r="AB58" s="70"/>
      <c r="AC58" s="83">
        <v>114.8</v>
      </c>
      <c r="AD58" s="86"/>
      <c r="AE58" s="89">
        <f t="shared" si="3"/>
        <v>1.3239187996469504E-2</v>
      </c>
      <c r="AF58" s="86"/>
      <c r="AG58" s="85">
        <f t="shared" si="4"/>
        <v>1.0132391879964695</v>
      </c>
      <c r="AJ58" s="67"/>
    </row>
    <row r="59" spans="3:36" x14ac:dyDescent="0.3">
      <c r="C59" s="75">
        <v>2010</v>
      </c>
      <c r="E59" s="84">
        <v>5.4101176959320263E-3</v>
      </c>
      <c r="F59" s="70"/>
      <c r="G59" s="85">
        <f t="shared" si="0"/>
        <v>1.005410117695932</v>
      </c>
      <c r="H59" s="70"/>
      <c r="I59" s="84">
        <v>6.743519147011745E-2</v>
      </c>
      <c r="J59" s="70"/>
      <c r="K59" s="85">
        <f t="shared" si="1"/>
        <v>1.0674351914701175</v>
      </c>
      <c r="L59" s="70"/>
      <c r="M59" s="84">
        <v>0.17610671639760089</v>
      </c>
      <c r="N59" s="70"/>
      <c r="O59" s="85">
        <f>M59+1</f>
        <v>1.1761067163976009</v>
      </c>
      <c r="P59" s="70"/>
      <c r="Q59" s="84">
        <v>9.0560875049273459E-2</v>
      </c>
      <c r="R59" s="70"/>
      <c r="S59" s="85">
        <f t="shared" si="2"/>
        <v>1.0905608750492735</v>
      </c>
      <c r="T59" s="70"/>
      <c r="U59" s="84">
        <v>2.1299999999999999E-2</v>
      </c>
      <c r="V59" s="70"/>
      <c r="W59" s="85">
        <f t="shared" si="6"/>
        <v>1.0213000000000001</v>
      </c>
      <c r="X59" s="70"/>
      <c r="Y59" s="91">
        <v>0.12670000000000001</v>
      </c>
      <c r="Z59" s="70"/>
      <c r="AA59" s="85">
        <f t="shared" si="9"/>
        <v>1.1267</v>
      </c>
      <c r="AB59" s="70"/>
      <c r="AC59" s="83">
        <v>117.5</v>
      </c>
      <c r="AD59" s="86"/>
      <c r="AE59" s="89">
        <f t="shared" si="3"/>
        <v>2.3519163763066286E-2</v>
      </c>
      <c r="AF59" s="86"/>
      <c r="AG59" s="85">
        <f t="shared" si="4"/>
        <v>1.0235191637630663</v>
      </c>
      <c r="AJ59" s="67"/>
    </row>
    <row r="60" spans="3:36" x14ac:dyDescent="0.3">
      <c r="C60" s="75">
        <v>2011</v>
      </c>
      <c r="E60" s="84">
        <v>1.0000000000000009E-2</v>
      </c>
      <c r="F60" s="70"/>
      <c r="G60" s="85">
        <f t="shared" si="0"/>
        <v>1.01</v>
      </c>
      <c r="H60" s="70"/>
      <c r="I60" s="84">
        <v>9.670000000000134E-2</v>
      </c>
      <c r="J60" s="70"/>
      <c r="K60" s="85">
        <f t="shared" si="1"/>
        <v>1.0967000000000013</v>
      </c>
      <c r="L60" s="70"/>
      <c r="M60" s="84">
        <v>-8.7099999999999511E-2</v>
      </c>
      <c r="N60" s="70"/>
      <c r="O60" s="85">
        <f>M60+1</f>
        <v>0.91290000000000049</v>
      </c>
      <c r="P60" s="70"/>
      <c r="Q60" s="84">
        <v>4.6399999999998887E-2</v>
      </c>
      <c r="R60" s="70"/>
      <c r="S60" s="85">
        <f t="shared" si="2"/>
        <v>1.0463999999999989</v>
      </c>
      <c r="T60" s="70"/>
      <c r="U60" s="84">
        <v>-9.9700000000000233E-2</v>
      </c>
      <c r="V60" s="70"/>
      <c r="W60" s="85">
        <f t="shared" si="6"/>
        <v>0.90029999999999977</v>
      </c>
      <c r="X60" s="70"/>
      <c r="Y60" s="91">
        <v>-0.16400000000000001</v>
      </c>
      <c r="Z60" s="70"/>
      <c r="AA60" s="85">
        <f t="shared" si="9"/>
        <v>0.83599999999999997</v>
      </c>
      <c r="AB60" s="70"/>
      <c r="AC60" s="83">
        <v>120.2</v>
      </c>
      <c r="AD60" s="86"/>
      <c r="AE60" s="89">
        <f t="shared" si="3"/>
        <v>2.297872340425533E-2</v>
      </c>
      <c r="AF60" s="86"/>
      <c r="AG60" s="85">
        <f t="shared" si="4"/>
        <v>1.0229787234042553</v>
      </c>
      <c r="AJ60" s="67"/>
    </row>
    <row r="61" spans="3:36" x14ac:dyDescent="0.3">
      <c r="C61" s="75">
        <v>2012</v>
      </c>
      <c r="E61" s="84">
        <v>1.0099999999999998E-2</v>
      </c>
      <c r="F61" s="70"/>
      <c r="G61" s="85">
        <f t="shared" si="0"/>
        <v>1.0101</v>
      </c>
      <c r="H61" s="70"/>
      <c r="I61" s="84">
        <v>3.6000000000000476E-2</v>
      </c>
      <c r="J61" s="70"/>
      <c r="K61" s="85">
        <f t="shared" si="1"/>
        <v>1.0360000000000005</v>
      </c>
      <c r="L61" s="70"/>
      <c r="M61" s="84">
        <v>7.1900000000000519E-2</v>
      </c>
      <c r="N61" s="70"/>
      <c r="O61" s="85">
        <f>M61+1</f>
        <v>1.0719000000000005</v>
      </c>
      <c r="P61" s="70"/>
      <c r="Q61" s="84">
        <v>0.13429999999999964</v>
      </c>
      <c r="R61" s="70"/>
      <c r="S61" s="85">
        <f t="shared" si="2"/>
        <v>1.1342999999999996</v>
      </c>
      <c r="T61" s="70"/>
      <c r="U61" s="84">
        <v>0.14720000000000133</v>
      </c>
      <c r="V61" s="70"/>
      <c r="W61" s="85">
        <f t="shared" si="6"/>
        <v>1.1472000000000013</v>
      </c>
      <c r="X61" s="70"/>
      <c r="Y61" s="91">
        <v>0.15609999999999999</v>
      </c>
      <c r="Z61" s="70"/>
      <c r="AA61" s="85">
        <f t="shared" si="9"/>
        <v>1.1560999999999999</v>
      </c>
      <c r="AB61" s="70"/>
      <c r="AC61" s="83">
        <v>121.2</v>
      </c>
      <c r="AD61" s="86"/>
      <c r="AE61" s="89">
        <f t="shared" si="3"/>
        <v>8.3194675540765317E-3</v>
      </c>
      <c r="AF61" s="86"/>
      <c r="AG61" s="85">
        <f t="shared" si="4"/>
        <v>1.0083194675540765</v>
      </c>
      <c r="AJ61" s="67"/>
    </row>
    <row r="62" spans="3:36" x14ac:dyDescent="0.3">
      <c r="C62" s="75">
        <v>2013</v>
      </c>
      <c r="E62" s="84">
        <v>1.0099999999999998E-2</v>
      </c>
      <c r="F62" s="70"/>
      <c r="G62" s="85">
        <f t="shared" si="0"/>
        <v>1.0101</v>
      </c>
      <c r="H62" s="70"/>
      <c r="I62" s="84">
        <v>-1.1900000000000022E-2</v>
      </c>
      <c r="J62" s="70"/>
      <c r="K62" s="85">
        <f t="shared" si="1"/>
        <v>0.98809999999999998</v>
      </c>
      <c r="L62" s="70"/>
      <c r="M62" s="84">
        <v>0.12989999999999879</v>
      </c>
      <c r="N62" s="70"/>
      <c r="O62" s="85">
        <v>1.1298999999999988</v>
      </c>
      <c r="P62" s="70"/>
      <c r="Q62" s="84">
        <v>0.4126999999999994</v>
      </c>
      <c r="R62" s="70"/>
      <c r="S62" s="85">
        <f t="shared" si="2"/>
        <v>1.4126999999999994</v>
      </c>
      <c r="T62" s="70"/>
      <c r="U62" s="84">
        <v>0.31020000000000114</v>
      </c>
      <c r="V62" s="70"/>
      <c r="W62" s="85">
        <f t="shared" si="6"/>
        <v>1.3102000000000011</v>
      </c>
      <c r="X62" s="70"/>
      <c r="Y62" s="91">
        <v>3.9300000000000002E-2</v>
      </c>
      <c r="Z62" s="70"/>
      <c r="AA62" s="85">
        <f t="shared" si="9"/>
        <v>1.0392999999999999</v>
      </c>
      <c r="AB62" s="70"/>
      <c r="AC62" s="83">
        <v>122.7</v>
      </c>
      <c r="AD62" s="86"/>
      <c r="AE62" s="89">
        <f t="shared" si="3"/>
        <v>1.2376237623762387E-2</v>
      </c>
      <c r="AF62" s="86"/>
      <c r="AG62" s="85">
        <f t="shared" si="4"/>
        <v>1.0123762376237624</v>
      </c>
      <c r="AJ62" s="67"/>
    </row>
    <row r="63" spans="3:36" x14ac:dyDescent="0.3">
      <c r="C63" s="75">
        <v>2014</v>
      </c>
      <c r="E63" s="84">
        <v>9.100000000000108E-3</v>
      </c>
      <c r="F63" s="70"/>
      <c r="G63" s="85">
        <f t="shared" si="0"/>
        <v>1.0091000000000001</v>
      </c>
      <c r="H63" s="70"/>
      <c r="I63" s="84">
        <v>8.7899999999999423E-2</v>
      </c>
      <c r="J63" s="70"/>
      <c r="K63" s="85">
        <f t="shared" si="1"/>
        <v>1.0878999999999994</v>
      </c>
      <c r="L63" s="70"/>
      <c r="M63" s="84">
        <v>0.10549999999999859</v>
      </c>
      <c r="N63" s="70"/>
      <c r="O63" s="85">
        <f t="shared" ref="O63:O73" si="11">M63+1</f>
        <v>1.1054999999999986</v>
      </c>
      <c r="P63" s="70"/>
      <c r="Q63" s="84">
        <v>0.23930000000000007</v>
      </c>
      <c r="R63" s="70"/>
      <c r="S63" s="85">
        <f t="shared" si="2"/>
        <v>1.2393000000000001</v>
      </c>
      <c r="T63" s="70"/>
      <c r="U63" s="84">
        <v>3.6700000000000843E-2</v>
      </c>
      <c r="V63" s="70"/>
      <c r="W63" s="85">
        <f t="shared" si="6"/>
        <v>1.0367000000000008</v>
      </c>
      <c r="X63" s="70"/>
      <c r="Y63" s="91">
        <v>6.6299999999999998E-2</v>
      </c>
      <c r="Z63" s="70"/>
      <c r="AA63" s="85">
        <f t="shared" si="9"/>
        <v>1.0663</v>
      </c>
      <c r="AB63" s="70"/>
      <c r="AC63" s="83">
        <v>124.5</v>
      </c>
      <c r="AD63" s="86"/>
      <c r="AE63" s="89">
        <f t="shared" si="3"/>
        <v>1.4669926650366705E-2</v>
      </c>
      <c r="AF63" s="86"/>
      <c r="AG63" s="85">
        <f t="shared" si="4"/>
        <v>1.0146699266503667</v>
      </c>
      <c r="AJ63" s="67"/>
    </row>
    <row r="64" spans="3:36" x14ac:dyDescent="0.3">
      <c r="C64" s="75">
        <v>2015</v>
      </c>
      <c r="E64" s="84">
        <v>6.2999999999999723E-3</v>
      </c>
      <c r="F64" s="70"/>
      <c r="G64" s="85">
        <f t="shared" si="0"/>
        <v>1.0063</v>
      </c>
      <c r="H64" s="70"/>
      <c r="I64" s="84">
        <v>3.5199999999999676E-2</v>
      </c>
      <c r="J64" s="70"/>
      <c r="K64" s="85">
        <f t="shared" si="1"/>
        <v>1.0351999999999997</v>
      </c>
      <c r="L64" s="70"/>
      <c r="M64" s="84">
        <v>-8.3200000000000163E-2</v>
      </c>
      <c r="N64" s="70"/>
      <c r="O64" s="85">
        <f t="shared" si="11"/>
        <v>0.91679999999999984</v>
      </c>
      <c r="P64" s="70"/>
      <c r="Q64" s="84">
        <v>0.21589999999999954</v>
      </c>
      <c r="R64" s="70"/>
      <c r="S64" s="85">
        <f t="shared" si="2"/>
        <v>1.2158999999999995</v>
      </c>
      <c r="T64" s="70"/>
      <c r="U64" s="84">
        <v>0.18950000000000045</v>
      </c>
      <c r="V64" s="70"/>
      <c r="W64" s="85">
        <f t="shared" si="6"/>
        <v>1.1895000000000004</v>
      </c>
      <c r="X64" s="70"/>
      <c r="Y64" s="91">
        <v>2.0400000000000001E-2</v>
      </c>
      <c r="Z64" s="70"/>
      <c r="AA64" s="85">
        <f t="shared" si="9"/>
        <v>1.0204</v>
      </c>
      <c r="AB64" s="70"/>
      <c r="AC64" s="83">
        <v>126.5</v>
      </c>
      <c r="AD64" s="86"/>
      <c r="AE64" s="89">
        <f t="shared" si="3"/>
        <v>1.6064257028112428E-2</v>
      </c>
      <c r="AF64" s="86"/>
      <c r="AG64" s="85">
        <f t="shared" si="4"/>
        <v>1.0160642570281124</v>
      </c>
      <c r="AJ64" s="67"/>
    </row>
    <row r="65" spans="3:39" x14ac:dyDescent="0.3">
      <c r="C65" s="75">
        <v>2016</v>
      </c>
      <c r="E65" s="84">
        <v>5.1000000000001044E-3</v>
      </c>
      <c r="F65" s="70"/>
      <c r="G65" s="85">
        <f t="shared" si="0"/>
        <v>1.0051000000000001</v>
      </c>
      <c r="H65" s="70"/>
      <c r="I65" s="84">
        <v>1.6600000000000392E-2</v>
      </c>
      <c r="J65" s="70"/>
      <c r="K65" s="85">
        <f t="shared" si="1"/>
        <v>1.0166000000000004</v>
      </c>
      <c r="L65" s="70"/>
      <c r="M65" s="84">
        <v>0.2108000000000001</v>
      </c>
      <c r="N65" s="70"/>
      <c r="O65" s="85">
        <f t="shared" si="11"/>
        <v>1.2108000000000001</v>
      </c>
      <c r="P65" s="70"/>
      <c r="Q65" s="84">
        <v>8.0899999999998862E-2</v>
      </c>
      <c r="R65" s="70"/>
      <c r="S65" s="85">
        <f t="shared" si="2"/>
        <v>1.0808999999999989</v>
      </c>
      <c r="T65" s="70"/>
      <c r="U65" s="84">
        <v>-2.4899999999999478E-2</v>
      </c>
      <c r="V65" s="70"/>
      <c r="W65" s="85">
        <f t="shared" si="6"/>
        <v>0.97510000000000052</v>
      </c>
      <c r="X65" s="70"/>
      <c r="Y65" s="91">
        <v>7.3400000000000007E-2</v>
      </c>
      <c r="Z65" s="70"/>
      <c r="AA65" s="85">
        <f t="shared" si="9"/>
        <v>1.0733999999999999</v>
      </c>
      <c r="AB65" s="70"/>
      <c r="AC65" s="83">
        <v>128.4</v>
      </c>
      <c r="AD65" s="86"/>
      <c r="AE65" s="89">
        <f t="shared" si="3"/>
        <v>1.5019762845849938E-2</v>
      </c>
      <c r="AF65" s="86"/>
      <c r="AG65" s="85">
        <f t="shared" si="4"/>
        <v>1.0150197628458499</v>
      </c>
      <c r="AJ65" s="67"/>
    </row>
    <row r="66" spans="3:39" x14ac:dyDescent="0.3">
      <c r="C66" s="75">
        <v>2017</v>
      </c>
      <c r="E66" s="84">
        <v>5.4999999999999997E-3</v>
      </c>
      <c r="F66" s="70"/>
      <c r="G66" s="85">
        <f t="shared" ref="G66:G73" si="12">E66+1</f>
        <v>1.0055000000000001</v>
      </c>
      <c r="H66" s="70"/>
      <c r="I66" s="84">
        <v>2.52E-2</v>
      </c>
      <c r="J66" s="70"/>
      <c r="K66" s="85">
        <f t="shared" si="1"/>
        <v>1.0251999999999999</v>
      </c>
      <c r="L66" s="70"/>
      <c r="M66" s="84">
        <v>9.0999999999999998E-2</v>
      </c>
      <c r="N66" s="70"/>
      <c r="O66" s="85">
        <f t="shared" si="11"/>
        <v>1.091</v>
      </c>
      <c r="P66" s="70"/>
      <c r="Q66" s="84">
        <v>0.13830000000000076</v>
      </c>
      <c r="R66" s="70"/>
      <c r="S66" s="85">
        <f t="shared" si="2"/>
        <v>1.1383000000000008</v>
      </c>
      <c r="T66" s="70"/>
      <c r="U66" s="84">
        <v>0.16819999999999902</v>
      </c>
      <c r="V66" s="70"/>
      <c r="W66" s="85">
        <f t="shared" si="6"/>
        <v>1.168199999999999</v>
      </c>
      <c r="X66" s="70"/>
      <c r="Y66" s="91">
        <v>0.28260000000000002</v>
      </c>
      <c r="Z66" s="70"/>
      <c r="AA66" s="85">
        <f t="shared" si="9"/>
        <v>1.2826</v>
      </c>
      <c r="AB66" s="70"/>
      <c r="AC66" s="83">
        <v>130.80000000000001</v>
      </c>
      <c r="AD66" s="86"/>
      <c r="AE66" s="89">
        <f t="shared" si="3"/>
        <v>1.8691588785046731E-2</v>
      </c>
      <c r="AF66" s="86"/>
      <c r="AG66" s="85">
        <f t="shared" ref="AG66:AG73" si="13">AE66+1</f>
        <v>1.0186915887850467</v>
      </c>
      <c r="AJ66" s="67"/>
    </row>
    <row r="67" spans="3:39" x14ac:dyDescent="0.3">
      <c r="C67" s="75">
        <v>2018</v>
      </c>
      <c r="E67" s="84">
        <v>1.38E-2</v>
      </c>
      <c r="F67" s="70"/>
      <c r="G67" s="85">
        <f t="shared" si="12"/>
        <v>1.0138</v>
      </c>
      <c r="H67" s="70"/>
      <c r="I67" s="84">
        <v>1.41E-2</v>
      </c>
      <c r="J67" s="70"/>
      <c r="K67" s="85">
        <f t="shared" si="1"/>
        <v>1.0141</v>
      </c>
      <c r="L67" s="70"/>
      <c r="M67" s="84">
        <v>-8.8900000000000007E-2</v>
      </c>
      <c r="N67" s="70"/>
      <c r="O67" s="85">
        <f t="shared" si="11"/>
        <v>0.91110000000000002</v>
      </c>
      <c r="P67" s="70"/>
      <c r="Q67" s="84">
        <v>4.2299999999999997E-2</v>
      </c>
      <c r="R67" s="70"/>
      <c r="S67" s="85">
        <f t="shared" si="2"/>
        <v>1.0423</v>
      </c>
      <c r="T67" s="70"/>
      <c r="U67" s="84">
        <v>-6.0299999999999999E-2</v>
      </c>
      <c r="V67" s="70"/>
      <c r="W67" s="85">
        <f t="shared" si="6"/>
        <v>0.93969999999999998</v>
      </c>
      <c r="X67" s="70"/>
      <c r="Y67" s="91">
        <v>-6.8699999999999997E-2</v>
      </c>
      <c r="Z67" s="70"/>
      <c r="AA67" s="85">
        <f t="shared" si="9"/>
        <v>0.93130000000000002</v>
      </c>
      <c r="AB67" s="70"/>
      <c r="AC67" s="83">
        <v>133.4</v>
      </c>
      <c r="AD67" s="86"/>
      <c r="AE67" s="89">
        <f t="shared" si="3"/>
        <v>1.9877675840978437E-2</v>
      </c>
      <c r="AF67" s="86"/>
      <c r="AG67" s="85">
        <f t="shared" si="13"/>
        <v>1.0198776758409784</v>
      </c>
      <c r="AJ67" s="67"/>
    </row>
    <row r="68" spans="3:39" x14ac:dyDescent="0.3">
      <c r="C68" s="75">
        <v>2019</v>
      </c>
      <c r="E68" s="84">
        <v>1.61E-2</v>
      </c>
      <c r="F68" s="70"/>
      <c r="G68" s="85">
        <f t="shared" si="12"/>
        <v>1.0161</v>
      </c>
      <c r="H68" s="70"/>
      <c r="I68" s="84">
        <v>6.8699999999999997E-2</v>
      </c>
      <c r="J68" s="70"/>
      <c r="K68" s="85">
        <f t="shared" ref="K68:K73" si="14">I68+1</f>
        <v>1.0687</v>
      </c>
      <c r="L68" s="70"/>
      <c r="M68" s="84">
        <v>0.2288</v>
      </c>
      <c r="N68" s="70"/>
      <c r="O68" s="85">
        <f t="shared" si="11"/>
        <v>1.2288000000000001</v>
      </c>
      <c r="P68" s="70"/>
      <c r="Q68" s="84">
        <v>0.24840000000000001</v>
      </c>
      <c r="R68" s="70"/>
      <c r="S68" s="85">
        <f t="shared" ref="S68:S73" si="15">Q68+1</f>
        <v>1.2484</v>
      </c>
      <c r="T68" s="70"/>
      <c r="U68" s="84">
        <v>0.1585</v>
      </c>
      <c r="V68" s="70"/>
      <c r="W68" s="85">
        <f t="shared" ref="W68:W73" si="16">U68+1</f>
        <v>1.1585000000000001</v>
      </c>
      <c r="X68" s="70"/>
      <c r="Y68" s="91">
        <v>0.12429999999999999</v>
      </c>
      <c r="Z68" s="70"/>
      <c r="AA68" s="85">
        <f t="shared" si="9"/>
        <v>1.1243000000000001</v>
      </c>
      <c r="AB68" s="70"/>
      <c r="AC68" s="83">
        <v>136.4</v>
      </c>
      <c r="AD68" s="86"/>
      <c r="AE68" s="89">
        <f t="shared" ref="AE68:AE73" si="17">AC68/AC67-1</f>
        <v>2.2488755622188883E-2</v>
      </c>
      <c r="AF68" s="86"/>
      <c r="AG68" s="85">
        <f t="shared" si="13"/>
        <v>1.0224887556221889</v>
      </c>
      <c r="AJ68" s="67"/>
    </row>
    <row r="69" spans="3:39" x14ac:dyDescent="0.3">
      <c r="C69" s="75">
        <v>2020</v>
      </c>
      <c r="E69" s="84">
        <v>8.6E-3</v>
      </c>
      <c r="F69" s="70"/>
      <c r="G69" s="85">
        <f t="shared" si="12"/>
        <v>1.0085999999999999</v>
      </c>
      <c r="H69" s="70"/>
      <c r="I69" s="84">
        <v>8.6800000000000002E-2</v>
      </c>
      <c r="J69" s="70"/>
      <c r="K69" s="85">
        <f t="shared" si="14"/>
        <v>1.0868</v>
      </c>
      <c r="L69" s="70"/>
      <c r="M69" s="84">
        <v>5.6000000000000001E-2</v>
      </c>
      <c r="N69" s="70"/>
      <c r="O69" s="85">
        <f t="shared" si="11"/>
        <v>1.056</v>
      </c>
      <c r="P69" s="70"/>
      <c r="Q69" s="84">
        <v>0.16320000000000001</v>
      </c>
      <c r="R69" s="70"/>
      <c r="S69" s="85">
        <f t="shared" si="15"/>
        <v>1.1632</v>
      </c>
      <c r="T69" s="70"/>
      <c r="U69" s="84">
        <v>5.9200000000000003E-2</v>
      </c>
      <c r="V69" s="70"/>
      <c r="W69" s="85">
        <f t="shared" si="16"/>
        <v>1.0591999999999999</v>
      </c>
      <c r="X69" s="70"/>
      <c r="Y69" s="91">
        <v>0.1623</v>
      </c>
      <c r="Z69" s="70"/>
      <c r="AA69" s="85">
        <f t="shared" si="9"/>
        <v>1.1623000000000001</v>
      </c>
      <c r="AB69" s="70"/>
      <c r="AC69" s="83">
        <v>137.4</v>
      </c>
      <c r="AD69" s="86"/>
      <c r="AE69" s="89">
        <f t="shared" si="17"/>
        <v>7.3313782991202281E-3</v>
      </c>
      <c r="AF69" s="86"/>
      <c r="AG69" s="85">
        <f t="shared" si="13"/>
        <v>1.0073313782991202</v>
      </c>
      <c r="AJ69" s="67"/>
    </row>
    <row r="70" spans="3:39" x14ac:dyDescent="0.3">
      <c r="C70" s="75">
        <v>2021</v>
      </c>
      <c r="E70" s="84">
        <v>1.6999999999999999E-3</v>
      </c>
      <c r="F70" s="70"/>
      <c r="G70" s="85">
        <f t="shared" si="12"/>
        <v>1.0017</v>
      </c>
      <c r="H70" s="70"/>
      <c r="I70" s="84">
        <v>-2.5399999999999999E-2</v>
      </c>
      <c r="J70" s="70"/>
      <c r="K70" s="85">
        <f t="shared" si="14"/>
        <v>0.97460000000000002</v>
      </c>
      <c r="L70" s="70"/>
      <c r="M70" s="84">
        <v>0.25090000000000001</v>
      </c>
      <c r="N70" s="70"/>
      <c r="O70" s="85">
        <f t="shared" si="11"/>
        <v>1.2509000000000001</v>
      </c>
      <c r="P70" s="70"/>
      <c r="Q70" s="84">
        <v>0.27610000000000001</v>
      </c>
      <c r="R70" s="70"/>
      <c r="S70" s="85">
        <f t="shared" si="15"/>
        <v>1.2761</v>
      </c>
      <c r="T70" s="70"/>
      <c r="U70" s="91">
        <v>0.1032</v>
      </c>
      <c r="V70" s="70"/>
      <c r="W70" s="85">
        <f t="shared" si="16"/>
        <v>1.1032</v>
      </c>
      <c r="X70" s="70"/>
      <c r="Y70" s="91">
        <v>-3.3700000000000001E-2</v>
      </c>
      <c r="Z70" s="70"/>
      <c r="AA70" s="85">
        <f t="shared" si="9"/>
        <v>0.96630000000000005</v>
      </c>
      <c r="AB70" s="70"/>
      <c r="AC70" s="83">
        <v>144</v>
      </c>
      <c r="AD70" s="86"/>
      <c r="AE70" s="89">
        <f t="shared" si="17"/>
        <v>4.8034934497816595E-2</v>
      </c>
      <c r="AF70" s="86"/>
      <c r="AG70" s="85">
        <f t="shared" si="13"/>
        <v>1.0480349344978166</v>
      </c>
      <c r="AJ70" s="67"/>
    </row>
    <row r="71" spans="3:39" x14ac:dyDescent="0.3">
      <c r="C71" s="75">
        <v>2022</v>
      </c>
      <c r="E71" s="84">
        <v>1.7999999999999999E-2</v>
      </c>
      <c r="F71" s="70"/>
      <c r="G71" s="85">
        <f t="shared" ref="G71" si="18">E71+1</f>
        <v>1.018</v>
      </c>
      <c r="H71" s="70"/>
      <c r="I71" s="84">
        <v>-0.1169</v>
      </c>
      <c r="J71" s="70"/>
      <c r="K71" s="85">
        <f t="shared" si="14"/>
        <v>0.8831</v>
      </c>
      <c r="L71" s="70"/>
      <c r="M71" s="84">
        <v>-5.8400000000000001E-2</v>
      </c>
      <c r="N71" s="70"/>
      <c r="O71" s="85">
        <f t="shared" ref="O71" si="19">M71+1</f>
        <v>0.94159999999999999</v>
      </c>
      <c r="P71" s="70"/>
      <c r="Q71" s="84">
        <v>-0.1216</v>
      </c>
      <c r="R71" s="70"/>
      <c r="S71" s="85">
        <f t="shared" si="15"/>
        <v>0.87839999999999996</v>
      </c>
      <c r="T71" s="70"/>
      <c r="U71" s="91">
        <v>-8.2299999999999998E-2</v>
      </c>
      <c r="V71" s="70"/>
      <c r="W71" s="85">
        <f t="shared" si="16"/>
        <v>0.91769999999999996</v>
      </c>
      <c r="X71" s="70"/>
      <c r="Y71" s="91">
        <v>-0.14280000000000001</v>
      </c>
      <c r="Z71" s="70"/>
      <c r="AA71" s="85">
        <f t="shared" ref="AA71" si="20">Y71+1</f>
        <v>0.85719999999999996</v>
      </c>
      <c r="AB71" s="70"/>
      <c r="AC71" s="83">
        <v>153.1</v>
      </c>
      <c r="AD71" s="86"/>
      <c r="AE71" s="89">
        <f t="shared" si="17"/>
        <v>6.3194444444444331E-2</v>
      </c>
      <c r="AF71" s="86"/>
      <c r="AG71" s="85">
        <f t="shared" ref="AG71" si="21">AE71+1</f>
        <v>1.0631944444444443</v>
      </c>
      <c r="AI71" s="354" t="s">
        <v>177</v>
      </c>
      <c r="AJ71" s="67"/>
    </row>
    <row r="72" spans="3:39" ht="13.5" customHeight="1" x14ac:dyDescent="0.3">
      <c r="C72" s="75">
        <v>2023</v>
      </c>
      <c r="E72" s="84">
        <v>4.7100000000000003E-2</v>
      </c>
      <c r="F72" s="70"/>
      <c r="G72" s="85">
        <f t="shared" si="12"/>
        <v>1.0470999999999999</v>
      </c>
      <c r="H72" s="70"/>
      <c r="I72" s="84">
        <v>6.6900000000000001E-2</v>
      </c>
      <c r="J72" s="70"/>
      <c r="K72" s="85">
        <f t="shared" si="14"/>
        <v>1.0669</v>
      </c>
      <c r="L72" s="70"/>
      <c r="M72" s="84">
        <v>0.11749999999999999</v>
      </c>
      <c r="N72" s="70"/>
      <c r="O72" s="85">
        <f t="shared" si="11"/>
        <v>1.1174999999999999</v>
      </c>
      <c r="P72" s="70"/>
      <c r="Q72" s="84">
        <v>0.22900000000000001</v>
      </c>
      <c r="R72" s="70"/>
      <c r="S72" s="85">
        <f t="shared" si="15"/>
        <v>1.2290000000000001</v>
      </c>
      <c r="T72" s="70"/>
      <c r="U72" s="91">
        <v>0.1507</v>
      </c>
      <c r="V72" s="70"/>
      <c r="W72" s="85">
        <f t="shared" si="16"/>
        <v>1.1507000000000001</v>
      </c>
      <c r="X72" s="70"/>
      <c r="Y72" s="91">
        <v>6.88E-2</v>
      </c>
      <c r="Z72" s="70"/>
      <c r="AA72" s="85">
        <f t="shared" si="9"/>
        <v>1.0688</v>
      </c>
      <c r="AB72" s="70"/>
      <c r="AC72" s="83">
        <v>158.30000000000001</v>
      </c>
      <c r="AD72" s="86"/>
      <c r="AE72" s="89">
        <f t="shared" si="17"/>
        <v>3.3964728935336419E-2</v>
      </c>
      <c r="AF72" s="86"/>
      <c r="AG72" s="85">
        <f t="shared" si="13"/>
        <v>1.0339647289353364</v>
      </c>
      <c r="AI72" s="355"/>
      <c r="AJ72" s="67"/>
    </row>
    <row r="73" spans="3:39" x14ac:dyDescent="0.3">
      <c r="C73" s="75">
        <v>2024</v>
      </c>
      <c r="E73" s="84">
        <v>4.9200000000000001E-2</v>
      </c>
      <c r="F73" s="70"/>
      <c r="G73" s="85">
        <f t="shared" si="12"/>
        <v>1.0491999999999999</v>
      </c>
      <c r="H73" s="70"/>
      <c r="I73" s="84">
        <v>4.2299999999999997E-2</v>
      </c>
      <c r="J73" s="70"/>
      <c r="K73" s="85">
        <f t="shared" si="14"/>
        <v>1.0423</v>
      </c>
      <c r="L73" s="70"/>
      <c r="M73" s="84">
        <v>0.2165</v>
      </c>
      <c r="N73" s="70"/>
      <c r="O73" s="85">
        <f t="shared" si="11"/>
        <v>1.2164999999999999</v>
      </c>
      <c r="P73" s="70"/>
      <c r="Q73" s="84">
        <v>0.36359999999999998</v>
      </c>
      <c r="R73" s="70"/>
      <c r="S73" s="85">
        <f t="shared" si="15"/>
        <v>1.3635999999999999</v>
      </c>
      <c r="T73" s="70"/>
      <c r="U73" s="91">
        <v>0.13239999999999999</v>
      </c>
      <c r="V73" s="70"/>
      <c r="W73" s="85">
        <f t="shared" si="16"/>
        <v>1.1324000000000001</v>
      </c>
      <c r="X73" s="70"/>
      <c r="Y73" s="91">
        <v>0.17249999999999999</v>
      </c>
      <c r="Z73" s="70"/>
      <c r="AA73" s="85">
        <f t="shared" si="9"/>
        <v>1.1724999999999999</v>
      </c>
      <c r="AB73" s="70"/>
      <c r="AC73" s="83">
        <v>161.19999999999999</v>
      </c>
      <c r="AD73" s="86"/>
      <c r="AE73" s="89">
        <f t="shared" si="17"/>
        <v>1.831964624131377E-2</v>
      </c>
      <c r="AF73" s="86"/>
      <c r="AG73" s="85">
        <f t="shared" si="13"/>
        <v>1.0183196462413138</v>
      </c>
      <c r="AI73" s="355"/>
      <c r="AJ73" s="67"/>
    </row>
    <row r="74" spans="3:39" x14ac:dyDescent="0.3">
      <c r="C74" s="75">
        <v>2025</v>
      </c>
      <c r="E74" s="84">
        <v>2.8000000000000001E-2</v>
      </c>
      <c r="F74" s="70"/>
      <c r="G74" s="85">
        <f t="shared" ref="G74" si="22">E74+1</f>
        <v>1.028</v>
      </c>
      <c r="H74" s="70"/>
      <c r="I74" s="84">
        <v>2.64E-2</v>
      </c>
      <c r="J74" s="70"/>
      <c r="K74" s="85">
        <f t="shared" ref="K74" si="23">I74+1</f>
        <v>1.0264</v>
      </c>
      <c r="L74" s="70"/>
      <c r="M74" s="84">
        <v>0.31680000000000003</v>
      </c>
      <c r="N74" s="70"/>
      <c r="O74" s="85">
        <f t="shared" ref="O74" si="24">M74+1</f>
        <v>1.3168</v>
      </c>
      <c r="P74" s="70"/>
      <c r="Q74" s="84">
        <v>0.1235</v>
      </c>
      <c r="R74" s="70"/>
      <c r="S74" s="85">
        <f t="shared" ref="S74" si="25">Q74+1</f>
        <v>1.1234999999999999</v>
      </c>
      <c r="T74" s="70"/>
      <c r="U74" s="91">
        <v>0.25069999999999998</v>
      </c>
      <c r="V74" s="70"/>
      <c r="W74" s="85">
        <f t="shared" ref="W74" si="26">U74+1</f>
        <v>1.2506999999999999</v>
      </c>
      <c r="X74" s="70"/>
      <c r="Y74" s="91">
        <v>0.27300000000000002</v>
      </c>
      <c r="Z74" s="92"/>
      <c r="AA74" s="85">
        <f t="shared" ref="AA74" si="27">Y74+1</f>
        <v>1.2730000000000001</v>
      </c>
      <c r="AB74" s="70"/>
      <c r="AC74" s="83">
        <v>165</v>
      </c>
      <c r="AD74" s="86"/>
      <c r="AE74" s="89">
        <f t="shared" ref="AE74" si="28">AC74/AC73-1</f>
        <v>2.3573200992555998E-2</v>
      </c>
      <c r="AF74" s="86"/>
      <c r="AG74" s="85">
        <f t="shared" ref="AG74" si="29">AE74+1</f>
        <v>1.023573200992556</v>
      </c>
      <c r="AI74" s="356"/>
      <c r="AJ74" s="67"/>
    </row>
    <row r="75" spans="3:39" s="67" customFormat="1" ht="34.5" customHeight="1" x14ac:dyDescent="0.3">
      <c r="C75" s="93" t="s">
        <v>178</v>
      </c>
      <c r="D75" s="52"/>
      <c r="E75" s="363">
        <f>GEOMEAN(G25:G74)-1</f>
        <v>5.4975937938568364E-2</v>
      </c>
      <c r="F75" s="364"/>
      <c r="G75" s="365"/>
      <c r="H75" s="94"/>
      <c r="I75" s="363">
        <f>GEOMEAN(K25:K74)-1</f>
        <v>7.5529456686412866E-2</v>
      </c>
      <c r="J75" s="364"/>
      <c r="K75" s="365"/>
      <c r="L75" s="94"/>
      <c r="M75" s="363">
        <f>GEOMEAN(O25:O74)-1</f>
        <v>0.10532593739558305</v>
      </c>
      <c r="N75" s="364"/>
      <c r="O75" s="365"/>
      <c r="P75" s="94"/>
      <c r="Q75" s="363">
        <f>GEOMEAN(S25:S74)-1</f>
        <v>0.12692899600807417</v>
      </c>
      <c r="R75" s="364"/>
      <c r="S75" s="365"/>
      <c r="T75" s="94"/>
      <c r="U75" s="363">
        <f>GEOMEAN(W25:W74)-1</f>
        <v>0.10057626839735812</v>
      </c>
      <c r="V75" s="364"/>
      <c r="W75" s="365"/>
      <c r="X75" s="95"/>
      <c r="Y75" s="363">
        <f>GEOMEAN(AA25:AA74)-1</f>
        <v>0.10897261821378268</v>
      </c>
      <c r="Z75" s="364"/>
      <c r="AA75" s="365"/>
      <c r="AB75" s="95"/>
      <c r="AC75" s="363">
        <f>GEOMEAN(AG25:AG74)-1</f>
        <v>3.4545366702804614E-2</v>
      </c>
      <c r="AD75" s="364"/>
      <c r="AE75" s="364"/>
      <c r="AF75" s="364"/>
      <c r="AG75" s="365"/>
      <c r="AI75" s="252">
        <f>GEOMEAN(AG40:AG74)-1</f>
        <v>2.0935263351958833E-2</v>
      </c>
      <c r="AJ75" s="251"/>
      <c r="AK75" s="251"/>
      <c r="AL75" s="251"/>
      <c r="AM75" s="251"/>
    </row>
    <row r="76" spans="3:39" s="67" customFormat="1" ht="40.4" customHeight="1" x14ac:dyDescent="0.3">
      <c r="C76" s="93" t="s">
        <v>179</v>
      </c>
      <c r="D76" s="52"/>
      <c r="E76" s="363">
        <f>((1+E75)/(1+$AC$75)-1)</f>
        <v>1.9748357001373451E-2</v>
      </c>
      <c r="F76" s="364"/>
      <c r="G76" s="365"/>
      <c r="H76" s="94"/>
      <c r="I76" s="363">
        <f>((1+I75)/(1+$AC$75)-1)</f>
        <v>3.9615556071966651E-2</v>
      </c>
      <c r="J76" s="364"/>
      <c r="K76" s="365"/>
      <c r="L76" s="94"/>
      <c r="M76" s="363">
        <f>((1+M75)/(1+$AC$75)-1)</f>
        <v>6.8417077656403702E-2</v>
      </c>
      <c r="N76" s="364"/>
      <c r="O76" s="365"/>
      <c r="P76" s="94"/>
      <c r="Q76" s="363">
        <f>((1+Q75)/(1+$AC$75)-1)</f>
        <v>8.9298770531160976E-2</v>
      </c>
      <c r="R76" s="364"/>
      <c r="S76" s="365"/>
      <c r="T76" s="94"/>
      <c r="U76" s="363">
        <f>((1+U75)/(1+$AC$75)-1)</f>
        <v>6.3826008814867441E-2</v>
      </c>
      <c r="V76" s="364"/>
      <c r="W76" s="365"/>
      <c r="X76" s="95"/>
      <c r="Y76" s="363">
        <f>((1+Y75)/(1+$AC$75)-1)</f>
        <v>7.1941989115648752E-2</v>
      </c>
      <c r="Z76" s="364"/>
      <c r="AA76" s="365"/>
      <c r="AB76" s="95"/>
      <c r="AC76" s="363" t="s">
        <v>180</v>
      </c>
      <c r="AD76" s="364"/>
      <c r="AE76" s="364"/>
      <c r="AF76" s="364"/>
      <c r="AG76" s="365"/>
      <c r="AI76" s="93" t="s">
        <v>180</v>
      </c>
    </row>
    <row r="77" spans="3:39" s="67" customFormat="1" ht="53.25" customHeight="1" x14ac:dyDescent="0.3">
      <c r="C77" s="93" t="s">
        <v>181</v>
      </c>
      <c r="D77" s="52"/>
      <c r="E77" s="363">
        <f>(1+E76)*(1+'Summary Rates'!$H$5)-1</f>
        <v>4.1088684578886703E-2</v>
      </c>
      <c r="F77" s="364"/>
      <c r="G77" s="365"/>
      <c r="H77" s="94"/>
      <c r="I77" s="363">
        <f>(1+I76)*(1+'Summary Rates'!$H$5)-1</f>
        <v>6.1371645570843292E-2</v>
      </c>
      <c r="J77" s="364"/>
      <c r="K77" s="365"/>
      <c r="L77" s="94"/>
      <c r="M77" s="363">
        <f>(1+M76)*(1+'Summary Rates'!$H$5)-1</f>
        <v>9.0775898114465292E-2</v>
      </c>
      <c r="N77" s="364"/>
      <c r="O77" s="365"/>
      <c r="P77" s="94"/>
      <c r="Q77" s="363">
        <f>(1+Q76)*(1+'Summary Rates'!$H$5)-1</f>
        <v>0.11209458327585953</v>
      </c>
      <c r="R77" s="364"/>
      <c r="S77" s="365"/>
      <c r="T77" s="94"/>
      <c r="U77" s="363">
        <f>(1+U76)*(1+'Summary Rates'!$H$5)-1</f>
        <v>8.6088751733468749E-2</v>
      </c>
      <c r="V77" s="364"/>
      <c r="W77" s="365"/>
      <c r="X77" s="95"/>
      <c r="Y77" s="363">
        <f>(1+Y76)*(1+'Summary Rates'!$H$5)-1</f>
        <v>9.4374575581476439E-2</v>
      </c>
      <c r="Z77" s="364"/>
      <c r="AA77" s="365"/>
      <c r="AB77" s="95"/>
      <c r="AC77" s="363" t="s">
        <v>180</v>
      </c>
      <c r="AD77" s="364"/>
      <c r="AE77" s="364"/>
      <c r="AF77" s="364"/>
      <c r="AG77" s="365"/>
      <c r="AI77" s="93" t="s">
        <v>180</v>
      </c>
    </row>
    <row r="78" spans="3:39" s="67" customFormat="1" ht="33.75" customHeight="1" x14ac:dyDescent="0.3">
      <c r="C78" s="93" t="s">
        <v>182</v>
      </c>
      <c r="D78" s="52"/>
      <c r="E78" s="363">
        <f>STDEV(E25:E74)</f>
        <v>4.5650626417113205E-2</v>
      </c>
      <c r="F78" s="364"/>
      <c r="G78" s="365"/>
      <c r="H78" s="94"/>
      <c r="I78" s="363">
        <f>STDEV(I25:I74)</f>
        <v>7.8586972704528232E-2</v>
      </c>
      <c r="J78" s="364"/>
      <c r="K78" s="365"/>
      <c r="L78" s="94"/>
      <c r="M78" s="363">
        <f>STDEV(M25:M74)</f>
        <v>0.1589428160439349</v>
      </c>
      <c r="N78" s="364"/>
      <c r="O78" s="365"/>
      <c r="P78" s="94"/>
      <c r="Q78" s="363">
        <f>STDEV(Q25:Q74)</f>
        <v>0.15626473735407348</v>
      </c>
      <c r="R78" s="364"/>
      <c r="S78" s="365"/>
      <c r="T78" s="94"/>
      <c r="U78" s="363">
        <f>STDEV(U25:U74)</f>
        <v>0.18904590274668101</v>
      </c>
      <c r="V78" s="364"/>
      <c r="W78" s="365"/>
      <c r="X78" s="95"/>
      <c r="Y78" s="363">
        <f>STDEV(Y25:Y74)</f>
        <v>0.23968914844755565</v>
      </c>
      <c r="Z78" s="364"/>
      <c r="AA78" s="365"/>
      <c r="AB78" s="95"/>
      <c r="AC78" s="363">
        <f>STDEV(AE25:AE74)</f>
        <v>2.8435896847129591E-2</v>
      </c>
      <c r="AD78" s="364"/>
      <c r="AE78" s="364"/>
      <c r="AF78" s="364"/>
      <c r="AG78" s="365"/>
      <c r="AI78" s="252">
        <f>STDEV(AE40:AE74)</f>
        <v>1.2113384430071001E-2</v>
      </c>
    </row>
    <row r="79" spans="3:39" s="67" customFormat="1" ht="31.5" customHeight="1" x14ac:dyDescent="0.3">
      <c r="C79" s="370" t="s">
        <v>183</v>
      </c>
      <c r="D79" s="370"/>
      <c r="E79" s="370"/>
      <c r="F79" s="370"/>
      <c r="G79" s="370"/>
      <c r="H79" s="370"/>
      <c r="I79" s="370"/>
      <c r="J79" s="370"/>
      <c r="K79" s="370"/>
      <c r="L79" s="370"/>
      <c r="M79" s="370"/>
      <c r="N79" s="370"/>
      <c r="O79" s="370"/>
      <c r="P79" s="370"/>
      <c r="Q79" s="370"/>
      <c r="R79" s="370"/>
      <c r="S79" s="370"/>
      <c r="T79" s="370"/>
      <c r="U79" s="370"/>
      <c r="V79" s="370"/>
      <c r="W79" s="370"/>
      <c r="X79" s="370"/>
      <c r="Y79" s="370"/>
      <c r="Z79" s="370"/>
      <c r="AA79" s="370"/>
      <c r="AB79" s="370"/>
      <c r="AC79" s="370"/>
      <c r="AD79" s="370"/>
      <c r="AE79" s="370"/>
      <c r="AF79" s="370"/>
      <c r="AG79" s="370"/>
    </row>
    <row r="80" spans="3:39" s="67" customFormat="1" x14ac:dyDescent="0.3">
      <c r="C80" s="96"/>
      <c r="E80" s="97"/>
      <c r="F80" s="97"/>
      <c r="G80" s="97"/>
      <c r="H80" s="97"/>
      <c r="I80" s="97"/>
      <c r="J80" s="97"/>
      <c r="K80" s="97"/>
      <c r="L80" s="97"/>
      <c r="M80" s="97"/>
      <c r="N80" s="97"/>
      <c r="O80" s="97"/>
      <c r="P80" s="97"/>
      <c r="Q80" s="97"/>
      <c r="R80" s="97"/>
      <c r="S80" s="97"/>
      <c r="T80" s="97"/>
      <c r="U80" s="98"/>
      <c r="V80" s="97"/>
      <c r="W80" s="97"/>
      <c r="X80" s="97"/>
      <c r="Y80" s="97"/>
      <c r="Z80" s="97"/>
      <c r="AA80" s="97"/>
      <c r="AB80" s="97"/>
      <c r="AC80" s="97"/>
      <c r="AD80" s="97"/>
      <c r="AE80" s="97"/>
      <c r="AF80" s="97"/>
      <c r="AG80" s="97"/>
    </row>
    <row r="81" spans="3:33" s="67" customFormat="1" x14ac:dyDescent="0.3">
      <c r="C81" s="96"/>
      <c r="E81" s="97"/>
      <c r="F81" s="97"/>
      <c r="G81" s="97"/>
      <c r="H81" s="97"/>
      <c r="I81" s="97"/>
      <c r="J81" s="97"/>
      <c r="K81" s="97"/>
      <c r="L81" s="97"/>
      <c r="M81" s="97"/>
      <c r="N81" s="97"/>
      <c r="O81" s="97"/>
      <c r="P81" s="97"/>
      <c r="Q81" s="97"/>
      <c r="R81" s="97"/>
      <c r="S81" s="97"/>
      <c r="T81" s="97"/>
      <c r="U81" s="98"/>
      <c r="V81" s="97"/>
      <c r="W81" s="97"/>
      <c r="X81" s="97"/>
      <c r="Y81" s="97"/>
      <c r="Z81" s="97"/>
      <c r="AA81" s="97"/>
      <c r="AB81" s="97"/>
      <c r="AC81" s="97"/>
      <c r="AD81" s="97"/>
      <c r="AE81" s="97"/>
      <c r="AF81" s="97"/>
      <c r="AG81" s="97"/>
    </row>
    <row r="82" spans="3:33" s="67" customFormat="1" x14ac:dyDescent="0.3">
      <c r="C82" s="96"/>
      <c r="E82" s="97"/>
      <c r="F82" s="97"/>
      <c r="G82" s="97"/>
      <c r="H82" s="97"/>
      <c r="I82" s="97"/>
      <c r="J82" s="97"/>
      <c r="K82" s="97"/>
      <c r="L82" s="97"/>
      <c r="M82" s="97"/>
      <c r="N82" s="97"/>
      <c r="O82" s="97"/>
      <c r="P82" s="97"/>
      <c r="Q82" s="97"/>
      <c r="R82" s="97"/>
      <c r="S82" s="97"/>
      <c r="T82" s="97"/>
      <c r="U82" s="98"/>
      <c r="V82" s="97"/>
      <c r="W82" s="97"/>
      <c r="X82" s="97"/>
      <c r="Y82" s="97"/>
      <c r="Z82" s="97"/>
      <c r="AA82" s="97"/>
      <c r="AB82" s="97"/>
      <c r="AC82" s="97"/>
      <c r="AD82" s="97"/>
      <c r="AE82" s="97"/>
      <c r="AF82" s="97"/>
      <c r="AG82" s="97"/>
    </row>
    <row r="83" spans="3:33" s="67" customFormat="1" ht="18.5" x14ac:dyDescent="0.45">
      <c r="C83" s="330" t="s">
        <v>184</v>
      </c>
      <c r="D83" s="330"/>
      <c r="E83" s="330"/>
      <c r="F83" s="330"/>
      <c r="G83" s="330"/>
      <c r="H83" s="330"/>
      <c r="I83" s="330"/>
      <c r="J83" s="330"/>
      <c r="K83" s="330"/>
      <c r="L83" s="330"/>
      <c r="M83" s="330"/>
      <c r="N83" s="330"/>
      <c r="O83" s="330"/>
      <c r="P83" s="330"/>
      <c r="Q83" s="330"/>
      <c r="R83" s="330"/>
      <c r="S83" s="330"/>
      <c r="T83" s="330"/>
      <c r="U83" s="330"/>
      <c r="V83" s="330"/>
      <c r="W83" s="330"/>
      <c r="X83" s="330"/>
      <c r="Y83" s="330"/>
      <c r="Z83" s="330"/>
      <c r="AA83" s="330"/>
      <c r="AB83" s="330"/>
      <c r="AC83" s="330"/>
      <c r="AD83" s="330"/>
      <c r="AE83" s="330"/>
      <c r="AF83" s="330"/>
      <c r="AG83" s="330"/>
    </row>
    <row r="84" spans="3:33" s="67" customFormat="1" x14ac:dyDescent="0.3">
      <c r="C84" s="68"/>
      <c r="D84" s="52"/>
      <c r="E84" s="68"/>
      <c r="F84" s="68"/>
      <c r="G84" s="68"/>
      <c r="H84" s="68"/>
      <c r="I84" s="68"/>
      <c r="J84" s="68"/>
      <c r="K84" s="68"/>
      <c r="L84" s="68"/>
      <c r="M84" s="68"/>
      <c r="N84" s="68"/>
      <c r="O84" s="68"/>
      <c r="P84" s="68"/>
      <c r="Q84" s="68"/>
      <c r="R84" s="68"/>
      <c r="S84" s="68"/>
      <c r="T84" s="68"/>
      <c r="U84" s="70"/>
      <c r="V84" s="68"/>
      <c r="W84" s="68"/>
      <c r="X84" s="68"/>
      <c r="Y84" s="68"/>
      <c r="Z84" s="68"/>
      <c r="AA84" s="68"/>
      <c r="AB84" s="68"/>
      <c r="AC84" s="68"/>
      <c r="AD84" s="52"/>
      <c r="AE84" s="52"/>
      <c r="AF84" s="52"/>
      <c r="AG84" s="52"/>
    </row>
    <row r="85" spans="3:33" s="67" customFormat="1" ht="36" customHeight="1" x14ac:dyDescent="0.3">
      <c r="C85" s="68"/>
      <c r="D85" s="52"/>
      <c r="E85" s="357" t="s">
        <v>162</v>
      </c>
      <c r="F85" s="358"/>
      <c r="G85" s="359"/>
      <c r="H85" s="68"/>
      <c r="I85" s="357" t="s">
        <v>163</v>
      </c>
      <c r="J85" s="358"/>
      <c r="K85" s="359"/>
      <c r="L85" s="68"/>
      <c r="M85" s="357" t="s">
        <v>164</v>
      </c>
      <c r="N85" s="358"/>
      <c r="O85" s="359"/>
      <c r="P85" s="68"/>
      <c r="Q85" s="357" t="s">
        <v>185</v>
      </c>
      <c r="R85" s="358"/>
      <c r="S85" s="359"/>
      <c r="T85" s="68"/>
      <c r="U85" s="357" t="s">
        <v>166</v>
      </c>
      <c r="V85" s="358"/>
      <c r="W85" s="359"/>
      <c r="X85" s="68"/>
      <c r="Y85" s="367" t="s">
        <v>167</v>
      </c>
      <c r="Z85" s="368"/>
      <c r="AA85" s="369"/>
      <c r="AB85" s="68"/>
      <c r="AC85" s="357" t="s">
        <v>49</v>
      </c>
      <c r="AD85" s="358"/>
      <c r="AE85" s="358"/>
      <c r="AF85" s="358"/>
      <c r="AG85" s="359"/>
    </row>
    <row r="86" spans="3:33" ht="23.25" customHeight="1" x14ac:dyDescent="0.3">
      <c r="C86" s="72" t="s">
        <v>40</v>
      </c>
      <c r="D86" s="73"/>
      <c r="E86" s="360" t="s">
        <v>186</v>
      </c>
      <c r="F86" s="361"/>
      <c r="G86" s="362"/>
      <c r="H86" s="73"/>
      <c r="I86" s="360" t="s">
        <v>187</v>
      </c>
      <c r="J86" s="361"/>
      <c r="K86" s="362"/>
      <c r="L86" s="73"/>
      <c r="M86" s="360" t="s">
        <v>170</v>
      </c>
      <c r="N86" s="361"/>
      <c r="O86" s="362"/>
      <c r="Q86" s="360" t="s">
        <v>171</v>
      </c>
      <c r="R86" s="361"/>
      <c r="S86" s="362"/>
      <c r="T86" s="73"/>
      <c r="U86" s="360" t="s">
        <v>172</v>
      </c>
      <c r="V86" s="361"/>
      <c r="W86" s="362"/>
      <c r="Y86" s="360" t="s">
        <v>173</v>
      </c>
      <c r="Z86" s="361"/>
      <c r="AA86" s="362"/>
      <c r="AB86" s="73"/>
      <c r="AC86" s="360" t="s">
        <v>174</v>
      </c>
      <c r="AD86" s="361"/>
      <c r="AE86" s="361"/>
      <c r="AF86" s="361"/>
      <c r="AG86" s="362"/>
    </row>
    <row r="87" spans="3:33" x14ac:dyDescent="0.3">
      <c r="C87" s="75"/>
      <c r="E87" s="99" t="s">
        <v>188</v>
      </c>
      <c r="G87" s="99" t="s">
        <v>189</v>
      </c>
      <c r="I87" s="99" t="s">
        <v>188</v>
      </c>
      <c r="K87" s="99" t="s">
        <v>189</v>
      </c>
      <c r="M87" s="99" t="s">
        <v>188</v>
      </c>
      <c r="O87" s="99" t="s">
        <v>189</v>
      </c>
      <c r="Q87" s="99" t="s">
        <v>188</v>
      </c>
      <c r="S87" s="99" t="s">
        <v>189</v>
      </c>
      <c r="U87" s="100" t="s">
        <v>188</v>
      </c>
      <c r="W87" s="99" t="s">
        <v>189</v>
      </c>
      <c r="Y87" s="101" t="s">
        <v>188</v>
      </c>
      <c r="AA87" s="75" t="s">
        <v>189</v>
      </c>
      <c r="AC87" s="99" t="s">
        <v>188</v>
      </c>
      <c r="AD87" s="68"/>
      <c r="AE87" s="68"/>
      <c r="AF87" s="68"/>
      <c r="AG87" s="99" t="s">
        <v>189</v>
      </c>
    </row>
    <row r="88" spans="3:33" x14ac:dyDescent="0.3">
      <c r="C88" s="102" t="s">
        <v>190</v>
      </c>
      <c r="D88" s="103"/>
      <c r="E88" s="104">
        <f t="shared" ref="E88:E93" si="30">GEOMEAN(G10:G59)-1</f>
        <v>6.5678858543882779E-2</v>
      </c>
      <c r="F88" s="104"/>
      <c r="G88" s="104">
        <f t="shared" ref="G88:G93" si="31">STDEV(E10:E59)</f>
        <v>3.8797005230784734E-2</v>
      </c>
      <c r="H88" s="104"/>
      <c r="I88" s="104">
        <f t="shared" ref="I88:I93" si="32">GEOMEAN(K10:K59)-1</f>
        <v>8.0168104492055248E-2</v>
      </c>
      <c r="J88" s="104"/>
      <c r="K88" s="104">
        <f t="shared" ref="K88:K93" si="33">STDEV(I10:I59)</f>
        <v>7.749767289132295E-2</v>
      </c>
      <c r="L88" s="104"/>
      <c r="M88" s="104">
        <f t="shared" ref="M88:M93" si="34">GEOMEAN(O10:O59)-1</f>
        <v>0.10053067278605021</v>
      </c>
      <c r="N88" s="105"/>
      <c r="O88" s="104">
        <f t="shared" ref="O88:O93" si="35">STDEV(M10:M59)</f>
        <v>0.16685342722954799</v>
      </c>
      <c r="P88" s="106"/>
      <c r="Q88" s="104">
        <f t="shared" ref="Q88:Q93" si="36">GEOMEAN(S10:S59)-1</f>
        <v>9.7450073199678577E-2</v>
      </c>
      <c r="R88" s="104"/>
      <c r="S88" s="104">
        <f t="shared" ref="S88:S93" si="37">STDEV(Q10:Q59)</f>
        <v>0.17144786511422161</v>
      </c>
      <c r="T88" s="105"/>
      <c r="U88" s="104">
        <f t="shared" ref="U88:U93" si="38">GEOMEAN(W10:W59)-1</f>
        <v>9.6612130839786037E-2</v>
      </c>
      <c r="V88" s="105"/>
      <c r="W88" s="104">
        <f t="shared" ref="W88:W93" si="39">STDEV(U10:U59)</f>
        <v>0.21346388757814944</v>
      </c>
      <c r="X88" s="107"/>
      <c r="Y88" s="104">
        <f t="shared" ref="Y88:Y93" si="40">GEOMEAN(AA10:AA59)-1</f>
        <v>0.13152779362852196</v>
      </c>
      <c r="Z88" s="105"/>
      <c r="AA88" s="104">
        <f t="shared" ref="AA88:AA93" si="41">STDEV(Y10:Y59)</f>
        <v>0.24921667988052223</v>
      </c>
      <c r="AB88" s="108"/>
      <c r="AC88" s="104">
        <f t="shared" ref="AC88:AC93" si="42">GEOMEAN(AG10:AG59)-1</f>
        <v>4.1076789898313537E-2</v>
      </c>
      <c r="AD88" s="109"/>
      <c r="AE88" s="110"/>
      <c r="AF88" s="111"/>
      <c r="AG88" s="105">
        <f t="shared" ref="AG88:AG93" si="43">STDEV(AE10:AE59)</f>
        <v>3.2217245305017884E-2</v>
      </c>
    </row>
    <row r="89" spans="3:33" x14ac:dyDescent="0.3">
      <c r="C89" s="102" t="s">
        <v>191</v>
      </c>
      <c r="D89" s="103"/>
      <c r="E89" s="104">
        <f t="shared" si="30"/>
        <v>6.5283516473232606E-2</v>
      </c>
      <c r="F89" s="104"/>
      <c r="G89" s="104">
        <f t="shared" si="31"/>
        <v>3.9258954312340916E-2</v>
      </c>
      <c r="H89" s="104"/>
      <c r="I89" s="104">
        <f t="shared" si="32"/>
        <v>8.026929862011567E-2</v>
      </c>
      <c r="J89" s="104"/>
      <c r="K89" s="104">
        <f t="shared" si="33"/>
        <v>7.7512921751840047E-2</v>
      </c>
      <c r="L89" s="104"/>
      <c r="M89" s="104">
        <f t="shared" si="34"/>
        <v>9.2320840624105838E-2</v>
      </c>
      <c r="N89" s="105"/>
      <c r="O89" s="104">
        <f t="shared" si="35"/>
        <v>0.16631285964808018</v>
      </c>
      <c r="P89" s="106"/>
      <c r="Q89" s="104">
        <f t="shared" si="36"/>
        <v>9.1941613377160891E-2</v>
      </c>
      <c r="R89" s="104"/>
      <c r="S89" s="104">
        <f t="shared" si="37"/>
        <v>0.168279712807516</v>
      </c>
      <c r="T89" s="105"/>
      <c r="U89" s="104">
        <f t="shared" si="38"/>
        <v>9.201943896030107E-2</v>
      </c>
      <c r="V89" s="105"/>
      <c r="W89" s="104">
        <f t="shared" si="39"/>
        <v>0.21346899999690711</v>
      </c>
      <c r="X89" s="107"/>
      <c r="Y89" s="104">
        <f t="shared" si="40"/>
        <v>0.12426379987439762</v>
      </c>
      <c r="Z89" s="105"/>
      <c r="AA89" s="104">
        <f t="shared" si="41"/>
        <v>0.25094444557028345</v>
      </c>
      <c r="AB89" s="108"/>
      <c r="AC89" s="104">
        <f t="shared" si="42"/>
        <v>4.1549935368856206E-2</v>
      </c>
      <c r="AD89" s="109"/>
      <c r="AE89" s="110"/>
      <c r="AF89" s="111"/>
      <c r="AG89" s="105">
        <f t="shared" si="43"/>
        <v>3.1773212701569686E-2</v>
      </c>
    </row>
    <row r="90" spans="3:33" x14ac:dyDescent="0.3">
      <c r="C90" s="102" t="s">
        <v>192</v>
      </c>
      <c r="D90" s="103"/>
      <c r="E90" s="104">
        <f t="shared" si="30"/>
        <v>6.4618204741206275E-2</v>
      </c>
      <c r="F90" s="104"/>
      <c r="G90" s="104">
        <f t="shared" si="31"/>
        <v>3.9912153991409106E-2</v>
      </c>
      <c r="H90" s="104"/>
      <c r="I90" s="104">
        <f t="shared" si="32"/>
        <v>7.9972424323092817E-2</v>
      </c>
      <c r="J90" s="104"/>
      <c r="K90" s="104">
        <f t="shared" si="33"/>
        <v>7.7662159507832132E-2</v>
      </c>
      <c r="L90" s="104"/>
      <c r="M90" s="104">
        <f t="shared" si="34"/>
        <v>9.5449775242959278E-2</v>
      </c>
      <c r="N90" s="105"/>
      <c r="O90" s="104">
        <f t="shared" si="35"/>
        <v>0.16443835212825203</v>
      </c>
      <c r="P90" s="104"/>
      <c r="Q90" s="104">
        <f t="shared" si="36"/>
        <v>9.6007463485556777E-2</v>
      </c>
      <c r="R90" s="104"/>
      <c r="S90" s="104">
        <f t="shared" si="37"/>
        <v>0.16666702182678003</v>
      </c>
      <c r="T90" s="105"/>
      <c r="U90" s="104">
        <f t="shared" si="38"/>
        <v>9.3141507910313281E-2</v>
      </c>
      <c r="V90" s="105"/>
      <c r="W90" s="104">
        <f t="shared" si="39"/>
        <v>0.21124794906918617</v>
      </c>
      <c r="X90" s="107"/>
      <c r="Y90" s="104">
        <f t="shared" si="40"/>
        <v>0.12491802711413813</v>
      </c>
      <c r="Z90" s="105"/>
      <c r="AA90" s="104">
        <f t="shared" si="41"/>
        <v>0.24826126740437229</v>
      </c>
      <c r="AB90" s="108"/>
      <c r="AC90" s="104">
        <f t="shared" si="42"/>
        <v>4.1328255511327239E-2</v>
      </c>
      <c r="AD90" s="109"/>
      <c r="AE90" s="110"/>
      <c r="AF90" s="111"/>
      <c r="AG90" s="105">
        <f t="shared" si="43"/>
        <v>3.1967981094046125E-2</v>
      </c>
    </row>
    <row r="91" spans="3:33" x14ac:dyDescent="0.3">
      <c r="C91" s="102" t="s">
        <v>193</v>
      </c>
      <c r="D91" s="103"/>
      <c r="E91" s="104">
        <f t="shared" si="30"/>
        <v>6.4072233377000742E-2</v>
      </c>
      <c r="F91" s="104"/>
      <c r="G91" s="104">
        <f t="shared" si="31"/>
        <v>4.0469858230457262E-2</v>
      </c>
      <c r="H91" s="104"/>
      <c r="I91" s="104">
        <f t="shared" si="32"/>
        <v>7.8747412955343821E-2</v>
      </c>
      <c r="J91" s="104"/>
      <c r="K91" s="104">
        <f t="shared" si="33"/>
        <v>7.8642607244404306E-2</v>
      </c>
      <c r="L91" s="104"/>
      <c r="M91" s="104">
        <f t="shared" si="34"/>
        <v>9.4949351074343769E-2</v>
      </c>
      <c r="N91" s="105"/>
      <c r="O91" s="104">
        <f t="shared" si="35"/>
        <v>0.16432498375810148</v>
      </c>
      <c r="P91" s="104"/>
      <c r="Q91" s="104">
        <f t="shared" si="36"/>
        <v>9.9038964906325022E-2</v>
      </c>
      <c r="R91" s="104"/>
      <c r="S91" s="104">
        <f t="shared" si="37"/>
        <v>0.17130883339540609</v>
      </c>
      <c r="T91" s="105"/>
      <c r="U91" s="104">
        <f t="shared" si="38"/>
        <v>9.7189685236872991E-2</v>
      </c>
      <c r="V91" s="105"/>
      <c r="W91" s="104">
        <f t="shared" si="39"/>
        <v>0.2109360929763105</v>
      </c>
      <c r="X91" s="107"/>
      <c r="Y91" s="104">
        <f t="shared" si="40"/>
        <v>0.12310211449071806</v>
      </c>
      <c r="Z91" s="105"/>
      <c r="AA91" s="104">
        <f t="shared" si="41"/>
        <v>0.24618705210722583</v>
      </c>
      <c r="AB91" s="108"/>
      <c r="AC91" s="104">
        <f t="shared" si="42"/>
        <v>4.1197553953163046E-2</v>
      </c>
      <c r="AD91" s="109"/>
      <c r="AE91" s="110"/>
      <c r="AF91" s="111"/>
      <c r="AG91" s="105">
        <f t="shared" si="43"/>
        <v>3.2074295252828046E-2</v>
      </c>
    </row>
    <row r="92" spans="3:33" x14ac:dyDescent="0.3">
      <c r="C92" s="102" t="s">
        <v>194</v>
      </c>
      <c r="D92" s="103"/>
      <c r="E92" s="104">
        <f t="shared" si="30"/>
        <v>6.3473612691158365E-2</v>
      </c>
      <c r="F92" s="104"/>
      <c r="G92" s="104">
        <f t="shared" si="31"/>
        <v>4.1061281220940875E-2</v>
      </c>
      <c r="H92" s="104"/>
      <c r="I92" s="104">
        <f t="shared" si="32"/>
        <v>7.9275341578429748E-2</v>
      </c>
      <c r="J92" s="104"/>
      <c r="K92" s="104">
        <f t="shared" si="33"/>
        <v>7.8595130624440221E-2</v>
      </c>
      <c r="L92" s="104"/>
      <c r="M92" s="104">
        <f t="shared" si="34"/>
        <v>9.2186926164421701E-2</v>
      </c>
      <c r="N92" s="105"/>
      <c r="O92" s="104">
        <f t="shared" si="35"/>
        <v>0.16295741068833772</v>
      </c>
      <c r="P92" s="104"/>
      <c r="Q92" s="104">
        <f t="shared" si="36"/>
        <v>0.10052773889531763</v>
      </c>
      <c r="R92" s="104"/>
      <c r="S92" s="104">
        <f t="shared" si="37"/>
        <v>0.17213248532455888</v>
      </c>
      <c r="T92" s="105"/>
      <c r="U92" s="104">
        <f t="shared" si="38"/>
        <v>9.5945969375834883E-2</v>
      </c>
      <c r="V92" s="105"/>
      <c r="W92" s="104">
        <f t="shared" si="39"/>
        <v>0.20907729954608412</v>
      </c>
      <c r="X92" s="107"/>
      <c r="Y92" s="104">
        <f t="shared" si="40"/>
        <v>0.12193694180206816</v>
      </c>
      <c r="Z92" s="105"/>
      <c r="AA92" s="104">
        <f t="shared" si="41"/>
        <v>0.24394616466730973</v>
      </c>
      <c r="AB92" s="108"/>
      <c r="AC92" s="104">
        <f t="shared" si="42"/>
        <v>4.1121044916768934E-2</v>
      </c>
      <c r="AD92" s="109"/>
      <c r="AE92" s="110"/>
      <c r="AF92" s="111"/>
      <c r="AG92" s="105">
        <f t="shared" si="43"/>
        <v>3.2133880390293725E-2</v>
      </c>
    </row>
    <row r="93" spans="3:33" x14ac:dyDescent="0.3">
      <c r="C93" s="102" t="s">
        <v>195</v>
      </c>
      <c r="D93" s="103"/>
      <c r="E93" s="104">
        <f t="shared" si="30"/>
        <v>6.2788816470260356E-2</v>
      </c>
      <c r="F93" s="104"/>
      <c r="G93" s="104">
        <f t="shared" si="31"/>
        <v>4.1729285694313861E-2</v>
      </c>
      <c r="H93" s="104"/>
      <c r="I93" s="104">
        <f t="shared" si="32"/>
        <v>8.0011981461487247E-2</v>
      </c>
      <c r="J93" s="104"/>
      <c r="K93" s="104">
        <f t="shared" si="33"/>
        <v>7.8011632656032448E-2</v>
      </c>
      <c r="L93" s="104"/>
      <c r="M93" s="104">
        <f t="shared" si="34"/>
        <v>8.888157829863097E-2</v>
      </c>
      <c r="N93" s="105"/>
      <c r="O93" s="104">
        <f t="shared" si="35"/>
        <v>0.16503777965065411</v>
      </c>
      <c r="P93" s="104"/>
      <c r="Q93" s="104">
        <f t="shared" si="36"/>
        <v>0.10223978711327275</v>
      </c>
      <c r="R93" s="104"/>
      <c r="S93" s="104">
        <f t="shared" si="37"/>
        <v>0.17272888191287328</v>
      </c>
      <c r="T93" s="105"/>
      <c r="U93" s="104">
        <f t="shared" si="38"/>
        <v>9.8129549571039698E-2</v>
      </c>
      <c r="V93" s="105"/>
      <c r="W93" s="104">
        <f t="shared" si="39"/>
        <v>0.20926573718715355</v>
      </c>
      <c r="X93" s="107"/>
      <c r="Y93" s="104">
        <f t="shared" si="40"/>
        <v>0.11919127820445019</v>
      </c>
      <c r="Z93" s="105"/>
      <c r="AA93" s="104">
        <f t="shared" si="41"/>
        <v>0.2446088772929905</v>
      </c>
      <c r="AB93" s="108"/>
      <c r="AC93" s="104">
        <f t="shared" si="42"/>
        <v>4.0835001315563835E-2</v>
      </c>
      <c r="AD93" s="109"/>
      <c r="AE93" s="110"/>
      <c r="AF93" s="111"/>
      <c r="AG93" s="105">
        <f t="shared" si="43"/>
        <v>3.2297394289710152E-2</v>
      </c>
    </row>
    <row r="94" spans="3:33" x14ac:dyDescent="0.3">
      <c r="C94" s="102" t="s">
        <v>196</v>
      </c>
      <c r="D94" s="103"/>
      <c r="E94" s="104">
        <f>GEOMEAN(G16:G65)-1</f>
        <v>6.185338458812395E-2</v>
      </c>
      <c r="F94" s="104"/>
      <c r="G94" s="104">
        <f>STDEV(E16:E65)</f>
        <v>4.2505405170351993E-2</v>
      </c>
      <c r="H94" s="104"/>
      <c r="I94" s="104">
        <f>GEOMEAN(K16:K65)-1</f>
        <v>8.0596774417719397E-2</v>
      </c>
      <c r="J94" s="104"/>
      <c r="K94" s="104">
        <f>STDEV(I16:I65)</f>
        <v>7.7442042166505159E-2</v>
      </c>
      <c r="L94" s="104"/>
      <c r="M94" s="104">
        <f>GEOMEAN(O16:O65)-1</f>
        <v>9.4658576194769806E-2</v>
      </c>
      <c r="N94" s="105"/>
      <c r="O94" s="104">
        <f>STDEV(M16:M65)</f>
        <v>0.16383276932126925</v>
      </c>
      <c r="P94" s="104"/>
      <c r="Q94" s="104">
        <f>GEOMEAN(S16:S65)-1</f>
        <v>0.10614508531907751</v>
      </c>
      <c r="R94" s="104"/>
      <c r="S94" s="104">
        <f>STDEV(Q16:Q65)</f>
        <v>0.1701347711430303</v>
      </c>
      <c r="T94" s="105"/>
      <c r="U94" s="104">
        <f>GEOMEAN(W16:W65)-1</f>
        <v>9.895062897667084E-2</v>
      </c>
      <c r="V94" s="105"/>
      <c r="W94" s="104">
        <f>STDEV(U16:U65)</f>
        <v>0.2087058678186624</v>
      </c>
      <c r="X94" s="107"/>
      <c r="Y94" s="104">
        <f>GEOMEAN(AA16:AA65)-1</f>
        <v>0.11806784153705552</v>
      </c>
      <c r="Z94" s="105"/>
      <c r="AA94" s="104">
        <f>STDEV(Y16:Y65)</f>
        <v>0.24480996634835983</v>
      </c>
      <c r="AB94" s="108"/>
      <c r="AC94" s="104">
        <f>GEOMEAN(AG16:AG65)-1</f>
        <v>4.0427529807208984E-2</v>
      </c>
      <c r="AD94" s="109"/>
      <c r="AE94" s="110"/>
      <c r="AF94" s="111"/>
      <c r="AG94" s="105">
        <f>STDEV(AE16:AE65)</f>
        <v>3.2500414200700815E-2</v>
      </c>
    </row>
    <row r="95" spans="3:33" x14ac:dyDescent="0.3">
      <c r="C95" s="112" t="s">
        <v>197</v>
      </c>
      <c r="D95" s="113"/>
      <c r="E95" s="114">
        <f>GEOMEAN(G17:G66)-1</f>
        <v>6.1016494766501728E-2</v>
      </c>
      <c r="F95" s="115"/>
      <c r="G95" s="114">
        <f>STDEV(E17:E66)</f>
        <v>4.3209141984739997E-2</v>
      </c>
      <c r="H95" s="115"/>
      <c r="I95" s="114">
        <f>GEOMEAN(K17:K66)-1</f>
        <v>8.1239782665277982E-2</v>
      </c>
      <c r="J95" s="115"/>
      <c r="K95" s="114">
        <f>STDEV(I17:I66)</f>
        <v>7.6859230323013658E-2</v>
      </c>
      <c r="L95" s="115"/>
      <c r="M95" s="114">
        <f>GEOMEAN(O17:O66)-1</f>
        <v>9.2926705073516969E-2</v>
      </c>
      <c r="N95" s="116"/>
      <c r="O95" s="114">
        <f>STDEV(M17:M66)</f>
        <v>0.16350252682263489</v>
      </c>
      <c r="P95" s="115"/>
      <c r="Q95" s="114">
        <f>GEOMEAN(S17:S66)-1</f>
        <v>0.10433145787162257</v>
      </c>
      <c r="R95" s="115"/>
      <c r="S95" s="114">
        <f>STDEV(Q17:Q66)</f>
        <v>0.16933302630015451</v>
      </c>
      <c r="T95" s="116"/>
      <c r="U95" s="114">
        <f>GEOMEAN(W17:W66)-1</f>
        <v>9.8528023795630748E-2</v>
      </c>
      <c r="V95" s="116"/>
      <c r="W95" s="114">
        <f>STDEV(U17:U66)</f>
        <v>0.20856850707647467</v>
      </c>
      <c r="X95" s="115"/>
      <c r="Y95" s="114">
        <f>GEOMEAN(AA17:AA66)-1</f>
        <v>0.12140329300236541</v>
      </c>
      <c r="Z95" s="116"/>
      <c r="AA95" s="114">
        <f>STDEV(Y17:Y66)</f>
        <v>0.24551878782557129</v>
      </c>
      <c r="AB95" s="116"/>
      <c r="AC95" s="114">
        <f>GEOMEAN(AG17:AG66)-1</f>
        <v>4.0005888844949489E-2</v>
      </c>
      <c r="AD95" s="117"/>
      <c r="AE95" s="118"/>
      <c r="AF95" s="117"/>
      <c r="AG95" s="119">
        <f>STDEV(AE17:AE66)</f>
        <v>3.2651788447418291E-2</v>
      </c>
    </row>
    <row r="96" spans="3:33" x14ac:dyDescent="0.3">
      <c r="C96" s="112" t="s">
        <v>198</v>
      </c>
      <c r="D96" s="113"/>
      <c r="E96" s="114">
        <f>GEOMEAN(G18:G67)-1</f>
        <v>5.9982670791891346E-2</v>
      </c>
      <c r="F96" s="115"/>
      <c r="G96" s="114">
        <f>STDEV(E18:E67)</f>
        <v>4.3737775381798898E-2</v>
      </c>
      <c r="H96" s="115"/>
      <c r="I96" s="114">
        <f>GEOMEAN(K18:K67)-1</f>
        <v>8.1084220968495213E-2</v>
      </c>
      <c r="J96" s="115"/>
      <c r="K96" s="114">
        <f>STDEV(I18:I67)</f>
        <v>7.6987395808346196E-2</v>
      </c>
      <c r="L96" s="115"/>
      <c r="M96" s="114">
        <f>GEOMEAN(O18:O67)-1</f>
        <v>8.6484490461794516E-2</v>
      </c>
      <c r="N96" s="115"/>
      <c r="O96" s="114">
        <f>STDEV(M18:M67)</f>
        <v>0.1648529090094871</v>
      </c>
      <c r="P96" s="115"/>
      <c r="Q96" s="114">
        <f>GEOMEAN(S18:S67)-1</f>
        <v>0.10309006161573331</v>
      </c>
      <c r="R96" s="115"/>
      <c r="S96" s="114">
        <f>STDEV(Q18:Q67)</f>
        <v>0.16965561353417763</v>
      </c>
      <c r="T96" s="116"/>
      <c r="U96" s="114">
        <f>GEOMEAN(W18:W67)-1</f>
        <v>9.2550319556079952E-2</v>
      </c>
      <c r="V96" s="115"/>
      <c r="W96" s="114">
        <f>STDEV(U18:U67)</f>
        <v>0.20935682426286975</v>
      </c>
      <c r="X96" s="115"/>
      <c r="Y96" s="114">
        <f>GEOMEAN(AA18:AA67)-1</f>
        <v>0.11232562456690043</v>
      </c>
      <c r="Z96" s="115"/>
      <c r="AA96" s="114">
        <f>STDEV(Y18:Y67)</f>
        <v>0.24467169201672101</v>
      </c>
      <c r="AB96" s="116"/>
      <c r="AC96" s="114">
        <f>GEOMEAN(AG18:AG67)-1</f>
        <v>3.9530155056938243E-2</v>
      </c>
      <c r="AD96" s="117"/>
      <c r="AE96" s="118"/>
      <c r="AF96" s="117"/>
      <c r="AG96" s="119">
        <f>STDEV(AE18:AE67)</f>
        <v>3.277814483733546E-2</v>
      </c>
    </row>
    <row r="97" spans="3:33" x14ac:dyDescent="0.3">
      <c r="C97" s="112" t="s">
        <v>199</v>
      </c>
      <c r="D97" s="113"/>
      <c r="E97" s="114">
        <f>GEOMEAN(G19:G68)-1</f>
        <v>5.8870636474837701E-2</v>
      </c>
      <c r="F97" s="115"/>
      <c r="G97" s="114">
        <f>STDEV(E19:E68)</f>
        <v>4.4165577051481178E-2</v>
      </c>
      <c r="H97" s="115"/>
      <c r="I97" s="114">
        <f>GEOMEAN(K19:K68)-1</f>
        <v>8.3150167077829629E-2</v>
      </c>
      <c r="J97" s="115"/>
      <c r="K97" s="114">
        <f>STDEV(I19:I68)</f>
        <v>7.5303091245966042E-2</v>
      </c>
      <c r="L97" s="115"/>
      <c r="M97" s="114">
        <f>GEOMEAN(O19:O68)-1</f>
        <v>9.1148075433201026E-2</v>
      </c>
      <c r="N97" s="115"/>
      <c r="O97" s="114">
        <f>STDEV(M19:M68)</f>
        <v>0.16510716337451806</v>
      </c>
      <c r="P97" s="115"/>
      <c r="Q97" s="114">
        <f>GEOMEAN(S19:S68)-1</f>
        <v>0.10992363784807635</v>
      </c>
      <c r="R97" s="115"/>
      <c r="S97" s="114">
        <f>STDEV(Q19:Q68)</f>
        <v>0.16817203386305438</v>
      </c>
      <c r="T97" s="116"/>
      <c r="U97" s="114">
        <f>GEOMEAN(W19:W68)-1</f>
        <v>9.5728041902835015E-2</v>
      </c>
      <c r="V97" s="115"/>
      <c r="W97" s="114">
        <f>STDEV(U19:U68)</f>
        <v>0.20885444637275483</v>
      </c>
      <c r="X97" s="115"/>
      <c r="Y97" s="114">
        <f>GEOMEAN(AA19:AA68)-1</f>
        <v>0.1113926841725319</v>
      </c>
      <c r="Z97" s="115"/>
      <c r="AA97" s="114">
        <f>STDEV(Y19:Y68)</f>
        <v>0.24462929395329047</v>
      </c>
      <c r="AB97" s="116"/>
      <c r="AC97" s="114">
        <f>GEOMEAN(AG19:AG68)-1</f>
        <v>3.9040237602023797E-2</v>
      </c>
      <c r="AD97" s="117"/>
      <c r="AE97" s="118"/>
      <c r="AF97" s="117"/>
      <c r="AG97" s="119">
        <f>STDEV(AE19:AE68)</f>
        <v>3.28554697147019E-2</v>
      </c>
    </row>
    <row r="98" spans="3:33" x14ac:dyDescent="0.3">
      <c r="C98" s="112" t="s">
        <v>200</v>
      </c>
      <c r="D98" s="113"/>
      <c r="E98" s="114">
        <f t="shared" ref="E98:E101" si="44">GEOMEAN(G20:G69)-1</f>
        <v>5.7679244916556849E-2</v>
      </c>
      <c r="F98" s="115"/>
      <c r="G98" s="114">
        <f t="shared" ref="G98:G101" si="45">STDEV(E20:E69)</f>
        <v>4.4738584343977573E-2</v>
      </c>
      <c r="H98" s="115"/>
      <c r="I98" s="114">
        <f t="shared" ref="I98:I101" si="46">GEOMEAN(K20:K69)-1</f>
        <v>8.1666684079568563E-2</v>
      </c>
      <c r="J98" s="115"/>
      <c r="K98" s="114">
        <f t="shared" ref="K98:K101" si="47">STDEV(I20:I69)</f>
        <v>7.445213525825721E-2</v>
      </c>
      <c r="L98" s="115"/>
      <c r="M98" s="114">
        <f t="shared" ref="M98:M101" si="48">GEOMEAN(O20:O69)-1</f>
        <v>9.3131424653970063E-2</v>
      </c>
      <c r="N98" s="115"/>
      <c r="O98" s="114">
        <f t="shared" ref="O98:O101" si="49">STDEV(M20:M69)</f>
        <v>0.16402962460344694</v>
      </c>
      <c r="P98" s="115"/>
      <c r="Q98" s="114">
        <f t="shared" ref="Q98:Q101" si="50">GEOMEAN(S20:S69)-1</f>
        <v>0.11363137965367609</v>
      </c>
      <c r="R98" s="115"/>
      <c r="S98" s="114">
        <f t="shared" ref="S98:S101" si="51">STDEV(Q20:Q69)</f>
        <v>0.16706651647834211</v>
      </c>
      <c r="T98" s="116"/>
      <c r="U98" s="114">
        <f t="shared" ref="U98:U101" si="52">GEOMEAN(W20:W69)-1</f>
        <v>0.1009703100609376</v>
      </c>
      <c r="V98" s="115"/>
      <c r="W98" s="114">
        <f t="shared" ref="W98:W101" si="53">STDEV(U20:U69)</f>
        <v>0.20508205101704421</v>
      </c>
      <c r="X98" s="115"/>
      <c r="Y98" s="114">
        <f t="shared" ref="Y98:Y101" si="54">GEOMEAN(AA20:AA69)-1</f>
        <v>0.11645846692325246</v>
      </c>
      <c r="Z98" s="115"/>
      <c r="AA98" s="114">
        <f t="shared" ref="AA98:AA101" si="55">STDEV(Y20:Y69)</f>
        <v>0.24273632165575695</v>
      </c>
      <c r="AB98" s="116"/>
      <c r="AC98" s="114">
        <f t="shared" ref="AC98:AC101" si="56">GEOMEAN(AG20:AG69)-1</f>
        <v>3.8986282960818963E-2</v>
      </c>
      <c r="AD98" s="117"/>
      <c r="AE98" s="118"/>
      <c r="AF98" s="117"/>
      <c r="AG98" s="119">
        <f t="shared" ref="AG98:AG101" si="57">STDEV(AE20:AE69)</f>
        <v>3.2905647621702068E-2</v>
      </c>
    </row>
    <row r="99" spans="3:33" x14ac:dyDescent="0.3">
      <c r="C99" s="112" t="s">
        <v>201</v>
      </c>
      <c r="D99" s="113"/>
      <c r="E99" s="114">
        <f t="shared" si="44"/>
        <v>5.6925096305188827E-2</v>
      </c>
      <c r="F99" s="115"/>
      <c r="G99" s="114">
        <f t="shared" si="45"/>
        <v>4.5370189813115469E-2</v>
      </c>
      <c r="H99" s="115"/>
      <c r="I99" s="114">
        <f t="shared" si="46"/>
        <v>7.8122557998339559E-2</v>
      </c>
      <c r="J99" s="115"/>
      <c r="K99" s="114">
        <f t="shared" si="47"/>
        <v>7.5438092736473797E-2</v>
      </c>
      <c r="L99" s="115"/>
      <c r="M99" s="114">
        <f t="shared" si="48"/>
        <v>9.6346255591615693E-2</v>
      </c>
      <c r="N99" s="115"/>
      <c r="O99" s="114">
        <f t="shared" si="49"/>
        <v>0.16525558693114237</v>
      </c>
      <c r="P99" s="115"/>
      <c r="Q99" s="114">
        <f t="shared" si="50"/>
        <v>0.11649758737613403</v>
      </c>
      <c r="R99" s="115"/>
      <c r="S99" s="114">
        <f t="shared" si="51"/>
        <v>0.16839836219927568</v>
      </c>
      <c r="T99" s="116"/>
      <c r="U99" s="114">
        <f t="shared" si="52"/>
        <v>9.7128432652146213E-2</v>
      </c>
      <c r="V99" s="115"/>
      <c r="W99" s="114">
        <f t="shared" si="53"/>
        <v>0.20315424735379883</v>
      </c>
      <c r="X99" s="115"/>
      <c r="Y99" s="114">
        <f t="shared" si="54"/>
        <v>0.10750973851189971</v>
      </c>
      <c r="Z99" s="115"/>
      <c r="AA99" s="114">
        <f t="shared" si="55"/>
        <v>0.23996989338029703</v>
      </c>
      <c r="AB99" s="116"/>
      <c r="AC99" s="114">
        <f t="shared" si="56"/>
        <v>3.8961986199927523E-2</v>
      </c>
      <c r="AD99" s="117"/>
      <c r="AE99" s="118"/>
      <c r="AF99" s="117"/>
      <c r="AG99" s="119">
        <f t="shared" si="57"/>
        <v>3.2898669009780959E-2</v>
      </c>
    </row>
    <row r="100" spans="3:33" x14ac:dyDescent="0.3">
      <c r="C100" s="112" t="s">
        <v>202</v>
      </c>
      <c r="D100" s="113"/>
      <c r="E100" s="114">
        <f t="shared" si="44"/>
        <v>5.6564073130800585E-2</v>
      </c>
      <c r="F100" s="115"/>
      <c r="G100" s="114">
        <f t="shared" si="45"/>
        <v>4.5613435944555351E-2</v>
      </c>
      <c r="H100" s="115"/>
      <c r="I100" s="114">
        <f t="shared" si="46"/>
        <v>7.3768764951936738E-2</v>
      </c>
      <c r="J100" s="115"/>
      <c r="K100" s="114">
        <f t="shared" si="47"/>
        <v>8.0441851276160256E-2</v>
      </c>
      <c r="L100" s="115"/>
      <c r="M100" s="114">
        <f t="shared" si="48"/>
        <v>8.9739796110891445E-2</v>
      </c>
      <c r="N100" s="115"/>
      <c r="O100" s="114">
        <f t="shared" si="49"/>
        <v>0.16518412866786075</v>
      </c>
      <c r="P100" s="115"/>
      <c r="Q100" s="114">
        <f t="shared" si="50"/>
        <v>0.10981030049006657</v>
      </c>
      <c r="R100" s="115"/>
      <c r="S100" s="114">
        <f t="shared" si="51"/>
        <v>0.17187604123668221</v>
      </c>
      <c r="T100" s="116"/>
      <c r="U100" s="114">
        <f t="shared" si="52"/>
        <v>8.8427215256264402E-2</v>
      </c>
      <c r="V100" s="115"/>
      <c r="W100" s="114">
        <f t="shared" si="53"/>
        <v>0.20172223083977175</v>
      </c>
      <c r="X100" s="115"/>
      <c r="Y100" s="114">
        <f t="shared" si="54"/>
        <v>0.10005203620569847</v>
      </c>
      <c r="Z100" s="115"/>
      <c r="AA100" s="114">
        <f t="shared" si="55"/>
        <v>0.24287076369410385</v>
      </c>
      <c r="AB100" s="116"/>
      <c r="AC100" s="114">
        <f t="shared" si="56"/>
        <v>3.9189005843627056E-2</v>
      </c>
      <c r="AD100" s="117"/>
      <c r="AE100" s="118"/>
      <c r="AF100" s="117"/>
      <c r="AG100" s="119">
        <f t="shared" si="57"/>
        <v>3.3026280833067218E-2</v>
      </c>
    </row>
    <row r="101" spans="3:33" x14ac:dyDescent="0.3">
      <c r="C101" s="112" t="s">
        <v>203</v>
      </c>
      <c r="D101" s="113"/>
      <c r="E101" s="114">
        <f t="shared" si="44"/>
        <v>5.648323351428064E-2</v>
      </c>
      <c r="F101" s="115"/>
      <c r="G101" s="114">
        <f t="shared" si="45"/>
        <v>4.5628450665386101E-2</v>
      </c>
      <c r="H101" s="115"/>
      <c r="I101" s="114">
        <f t="shared" si="46"/>
        <v>7.4741053621911524E-2</v>
      </c>
      <c r="J101" s="115"/>
      <c r="K101" s="114">
        <f t="shared" si="47"/>
        <v>8.0035938129222883E-2</v>
      </c>
      <c r="L101" s="115"/>
      <c r="M101" s="114">
        <f t="shared" si="48"/>
        <v>9.2104086423425047E-2</v>
      </c>
      <c r="N101" s="115"/>
      <c r="O101" s="114">
        <f t="shared" si="49"/>
        <v>0.16456358518448569</v>
      </c>
      <c r="P101" s="115"/>
      <c r="Q101" s="114">
        <f t="shared" si="50"/>
        <v>0.11790162092115097</v>
      </c>
      <c r="R101" s="115"/>
      <c r="S101" s="114">
        <f t="shared" si="51"/>
        <v>0.16804199067961637</v>
      </c>
      <c r="T101" s="116"/>
      <c r="U101" s="114">
        <f t="shared" si="52"/>
        <v>9.4796018220555167E-2</v>
      </c>
      <c r="V101" s="115"/>
      <c r="W101" s="114">
        <f t="shared" si="53"/>
        <v>0.19864305086970074</v>
      </c>
      <c r="X101" s="115"/>
      <c r="Y101" s="114">
        <f t="shared" si="54"/>
        <v>9.9894611396900368E-2</v>
      </c>
      <c r="Z101" s="115"/>
      <c r="AA101" s="114">
        <f t="shared" si="55"/>
        <v>0.24290488234088203</v>
      </c>
      <c r="AB101" s="116"/>
      <c r="AC101" s="114">
        <f t="shared" si="56"/>
        <v>3.8021374968342458E-2</v>
      </c>
      <c r="AD101" s="117"/>
      <c r="AE101" s="118"/>
      <c r="AF101" s="117"/>
      <c r="AG101" s="119">
        <f t="shared" si="57"/>
        <v>3.2098364842797648E-2</v>
      </c>
    </row>
    <row r="102" spans="3:33" x14ac:dyDescent="0.3">
      <c r="C102" s="112" t="s">
        <v>204</v>
      </c>
      <c r="D102" s="113"/>
      <c r="E102" s="114">
        <f t="shared" ref="E102" si="58">GEOMEAN(G24:G73)-1</f>
        <v>5.5901426176788505E-2</v>
      </c>
      <c r="F102" s="115"/>
      <c r="G102" s="114">
        <f t="shared" ref="G102" si="59">STDEV(E24:E73)</f>
        <v>4.554038856832722E-2</v>
      </c>
      <c r="H102" s="115"/>
      <c r="I102" s="114">
        <f t="shared" ref="I102" si="60">GEOMEAN(K24:K73)-1</f>
        <v>7.6629428153903056E-2</v>
      </c>
      <c r="J102" s="115"/>
      <c r="K102" s="114">
        <f t="shared" ref="K102" si="61">STDEV(I24:I73)</f>
        <v>7.823002795314514E-2</v>
      </c>
      <c r="L102" s="115"/>
      <c r="M102" s="114">
        <f t="shared" ref="M102" si="62">GEOMEAN(O24:O73)-1</f>
        <v>0.10299384616656626</v>
      </c>
      <c r="N102" s="115"/>
      <c r="O102" s="114">
        <f t="shared" ref="O102" si="63">STDEV(M24:M73)</f>
        <v>0.15663802217945605</v>
      </c>
      <c r="P102" s="115"/>
      <c r="Q102" s="114">
        <f t="shared" ref="Q102" si="64">GEOMEAN(S24:S73)-1</f>
        <v>0.13202150865515438</v>
      </c>
      <c r="R102" s="115"/>
      <c r="S102" s="114">
        <f t="shared" ref="S102" si="65">STDEV(Q24:Q73)</f>
        <v>0.16082807892135426</v>
      </c>
      <c r="T102" s="116"/>
      <c r="U102" s="114">
        <f t="shared" ref="U102" si="66">GEOMEAN(W24:W73)-1</f>
        <v>0.10316632306658469</v>
      </c>
      <c r="V102" s="115"/>
      <c r="W102" s="114">
        <f t="shared" ref="W102" si="67">STDEV(U24:U73)</f>
        <v>0.19257109909541484</v>
      </c>
      <c r="X102" s="115"/>
      <c r="Y102" s="114">
        <f t="shared" ref="Y102" si="68">GEOMEAN(AA24:AA73)-1</f>
        <v>0.10767808417396041</v>
      </c>
      <c r="Z102" s="115"/>
      <c r="AA102" s="114">
        <f t="shared" ref="AA102" si="69">STDEV(Y24:Y73)</f>
        <v>0.23905044343962292</v>
      </c>
      <c r="AB102" s="116"/>
      <c r="AC102" s="114">
        <f t="shared" ref="AC102" si="70">GEOMEAN(AG24:AG73)-1</f>
        <v>3.5926920350494163E-2</v>
      </c>
      <c r="AD102" s="117"/>
      <c r="AE102" s="118"/>
      <c r="AF102" s="117"/>
      <c r="AG102" s="119">
        <f t="shared" ref="AG102" si="71">STDEV(AE24:AE73)</f>
        <v>2.9591634730458859E-2</v>
      </c>
    </row>
    <row r="103" spans="3:33" x14ac:dyDescent="0.3">
      <c r="C103" s="112" t="s">
        <v>205</v>
      </c>
      <c r="D103" s="113"/>
      <c r="E103" s="114">
        <f t="shared" ref="E103" si="72">GEOMEAN(G25:G74)-1</f>
        <v>5.4975937938568364E-2</v>
      </c>
      <c r="F103" s="115"/>
      <c r="G103" s="114">
        <f t="shared" ref="G103" si="73">STDEV(E25:E74)</f>
        <v>4.5650626417113205E-2</v>
      </c>
      <c r="H103" s="115"/>
      <c r="I103" s="114">
        <f t="shared" ref="I103" si="74">GEOMEAN(K25:K74)-1</f>
        <v>7.5529456686412866E-2</v>
      </c>
      <c r="J103" s="115"/>
      <c r="K103" s="114">
        <f t="shared" ref="K103" si="75">STDEV(I25:I74)</f>
        <v>7.8586972704528232E-2</v>
      </c>
      <c r="L103" s="115"/>
      <c r="M103" s="114">
        <f t="shared" ref="M103" si="76">GEOMEAN(O25:O74)-1</f>
        <v>0.10532593739558305</v>
      </c>
      <c r="N103" s="115"/>
      <c r="O103" s="114">
        <f t="shared" ref="O103" si="77">STDEV(M25:M74)</f>
        <v>0.1589428160439349</v>
      </c>
      <c r="P103" s="115"/>
      <c r="Q103" s="114">
        <f t="shared" ref="Q103" si="78">GEOMEAN(S25:S74)-1</f>
        <v>0.12692899600807417</v>
      </c>
      <c r="R103" s="115"/>
      <c r="S103" s="114">
        <f t="shared" ref="S103" si="79">STDEV(Q25:Q74)</f>
        <v>0.15626473735407348</v>
      </c>
      <c r="T103" s="116"/>
      <c r="U103" s="114">
        <f t="shared" ref="U103" si="80">GEOMEAN(W25:W74)-1</f>
        <v>0.10057626839735812</v>
      </c>
      <c r="V103" s="115"/>
      <c r="W103" s="114">
        <f t="shared" ref="W103" si="81">STDEV(U25:U74)</f>
        <v>0.18904590274668101</v>
      </c>
      <c r="X103" s="115"/>
      <c r="Y103" s="114">
        <f t="shared" ref="Y103" si="82">GEOMEAN(AA25:AA74)-1</f>
        <v>0.10897261821378268</v>
      </c>
      <c r="Z103" s="115"/>
      <c r="AA103" s="114">
        <f t="shared" ref="AA103" si="83">STDEV(Y25:Y74)</f>
        <v>0.23968914844755565</v>
      </c>
      <c r="AB103" s="116"/>
      <c r="AC103" s="114">
        <f t="shared" ref="AC103" si="84">GEOMEAN(AG25:AG74)-1</f>
        <v>3.4545366702804614E-2</v>
      </c>
      <c r="AD103" s="117"/>
      <c r="AE103" s="118"/>
      <c r="AF103" s="117"/>
      <c r="AG103" s="119">
        <f t="shared" ref="AG103" si="85">STDEV(AE25:AE74)</f>
        <v>2.8435896847129591E-2</v>
      </c>
    </row>
    <row r="104" spans="3:33" x14ac:dyDescent="0.3">
      <c r="C104" s="120"/>
      <c r="E104" s="121"/>
      <c r="F104" s="121"/>
      <c r="G104" s="121"/>
      <c r="H104" s="121"/>
      <c r="I104" s="121"/>
      <c r="J104" s="121"/>
      <c r="K104" s="121"/>
      <c r="L104" s="121"/>
      <c r="M104" s="121"/>
      <c r="N104" s="121"/>
      <c r="O104" s="121"/>
      <c r="P104" s="121"/>
      <c r="Q104" s="121"/>
      <c r="R104" s="121"/>
      <c r="S104" s="121"/>
      <c r="T104" s="122"/>
      <c r="U104" s="121"/>
      <c r="V104" s="121"/>
      <c r="W104" s="121"/>
      <c r="X104" s="121"/>
      <c r="Y104" s="121"/>
      <c r="Z104" s="121"/>
      <c r="AA104" s="121"/>
      <c r="AB104" s="121"/>
      <c r="AC104" s="121"/>
      <c r="AD104" s="123"/>
      <c r="AE104" s="123"/>
      <c r="AF104" s="123"/>
      <c r="AG104" s="122"/>
    </row>
    <row r="105" spans="3:33" x14ac:dyDescent="0.3">
      <c r="C105" s="120"/>
      <c r="E105" s="121"/>
      <c r="F105" s="121"/>
      <c r="G105" s="121"/>
      <c r="H105" s="121"/>
      <c r="I105" s="121"/>
      <c r="J105" s="121"/>
      <c r="K105" s="121"/>
      <c r="L105" s="121"/>
      <c r="M105" s="121"/>
      <c r="N105" s="121"/>
      <c r="O105" s="121"/>
      <c r="P105" s="121"/>
      <c r="Q105" s="121"/>
      <c r="R105" s="121"/>
      <c r="S105" s="121"/>
      <c r="T105" s="122"/>
      <c r="U105" s="121"/>
      <c r="V105" s="121"/>
      <c r="W105" s="121"/>
      <c r="X105" s="121"/>
      <c r="Y105" s="121"/>
      <c r="Z105" s="121"/>
      <c r="AA105" s="121"/>
      <c r="AB105" s="121"/>
      <c r="AC105" s="121"/>
      <c r="AD105" s="123"/>
      <c r="AE105" s="123"/>
      <c r="AF105" s="123"/>
      <c r="AG105" s="122"/>
    </row>
    <row r="106" spans="3:33" x14ac:dyDescent="0.3">
      <c r="C106" s="124" t="s">
        <v>206</v>
      </c>
    </row>
    <row r="107" spans="3:33" s="67" customFormat="1" ht="52.5" customHeight="1" x14ac:dyDescent="0.3">
      <c r="C107" s="366" t="s">
        <v>207</v>
      </c>
      <c r="D107" s="366"/>
      <c r="E107" s="366"/>
      <c r="F107" s="366"/>
      <c r="G107" s="366"/>
      <c r="H107" s="366"/>
      <c r="I107" s="366"/>
      <c r="J107" s="366"/>
      <c r="K107" s="366"/>
      <c r="L107" s="366"/>
      <c r="M107" s="366"/>
      <c r="N107" s="125"/>
      <c r="O107" s="125"/>
      <c r="P107" s="125"/>
      <c r="Q107" s="125"/>
      <c r="R107" s="125"/>
      <c r="S107" s="125"/>
      <c r="T107" s="125"/>
      <c r="U107" s="125"/>
      <c r="V107" s="125"/>
      <c r="W107" s="125"/>
      <c r="X107" s="125"/>
      <c r="Y107" s="125"/>
      <c r="Z107" s="125"/>
      <c r="AA107" s="125"/>
      <c r="AB107" s="125"/>
      <c r="AC107" s="125"/>
      <c r="AD107" s="125"/>
      <c r="AE107" s="125"/>
      <c r="AF107" s="125"/>
      <c r="AG107" s="125"/>
    </row>
    <row r="108" spans="3:33" x14ac:dyDescent="0.3">
      <c r="D108" s="126"/>
      <c r="E108" s="127"/>
      <c r="F108" s="127"/>
      <c r="G108" s="127"/>
      <c r="H108" s="127"/>
      <c r="I108" s="127"/>
    </row>
  </sheetData>
  <mergeCells count="62">
    <mergeCell ref="Y85:AA85"/>
    <mergeCell ref="AC6:AG6"/>
    <mergeCell ref="AC76:AG76"/>
    <mergeCell ref="Y76:AA76"/>
    <mergeCell ref="AC78:AG78"/>
    <mergeCell ref="Y78:AA78"/>
    <mergeCell ref="C79:AG79"/>
    <mergeCell ref="C83:AG83"/>
    <mergeCell ref="E85:G85"/>
    <mergeCell ref="I85:K85"/>
    <mergeCell ref="M85:O85"/>
    <mergeCell ref="U85:W85"/>
    <mergeCell ref="AC85:AG85"/>
    <mergeCell ref="U75:W75"/>
    <mergeCell ref="I75:K75"/>
    <mergeCell ref="Q5:S5"/>
    <mergeCell ref="Q6:S6"/>
    <mergeCell ref="C1:AG1"/>
    <mergeCell ref="C3:AG3"/>
    <mergeCell ref="E5:G5"/>
    <mergeCell ref="I5:K5"/>
    <mergeCell ref="M5:O5"/>
    <mergeCell ref="U5:W5"/>
    <mergeCell ref="AC5:AG5"/>
    <mergeCell ref="Y5:AA5"/>
    <mergeCell ref="Y6:AA6"/>
    <mergeCell ref="E6:G6"/>
    <mergeCell ref="I6:K6"/>
    <mergeCell ref="M6:O6"/>
    <mergeCell ref="U6:W6"/>
    <mergeCell ref="C107:M107"/>
    <mergeCell ref="Y75:AA75"/>
    <mergeCell ref="E78:G78"/>
    <mergeCell ref="I78:K78"/>
    <mergeCell ref="M78:O78"/>
    <mergeCell ref="U78:W78"/>
    <mergeCell ref="Q77:S77"/>
    <mergeCell ref="Q78:S78"/>
    <mergeCell ref="E77:G77"/>
    <mergeCell ref="I77:K77"/>
    <mergeCell ref="M77:O77"/>
    <mergeCell ref="U77:W77"/>
    <mergeCell ref="Q75:S75"/>
    <mergeCell ref="E75:G75"/>
    <mergeCell ref="M75:O75"/>
    <mergeCell ref="Y77:AA77"/>
    <mergeCell ref="AI71:AI74"/>
    <mergeCell ref="Q85:S85"/>
    <mergeCell ref="E86:G86"/>
    <mergeCell ref="I86:K86"/>
    <mergeCell ref="M86:O86"/>
    <mergeCell ref="U86:W86"/>
    <mergeCell ref="AC86:AG86"/>
    <mergeCell ref="Q86:S86"/>
    <mergeCell ref="AC77:AG77"/>
    <mergeCell ref="E76:G76"/>
    <mergeCell ref="I76:K76"/>
    <mergeCell ref="M76:O76"/>
    <mergeCell ref="U76:W76"/>
    <mergeCell ref="Q76:S76"/>
    <mergeCell ref="AC75:AG75"/>
    <mergeCell ref="Y86:AA86"/>
  </mergeCells>
  <printOptions horizontalCentered="1"/>
  <pageMargins left="0.11811023622047245" right="0.11811023622047245" top="0.15748031496062992" bottom="0.15748031496062992" header="0.31496062992125984" footer="0.31496062992125984"/>
  <pageSetup scale="33" orientation="landscape" r:id="rId1"/>
  <rowBreaks count="1" manualBreakCount="1">
    <brk id="80" max="32" man="1"/>
  </rowBreaks>
  <ignoredErrors>
    <ignoredError sqref="G88:W97" formulaRang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pageSetUpPr fitToPage="1"/>
  </sheetPr>
  <dimension ref="A1:K43"/>
  <sheetViews>
    <sheetView showGridLines="0" zoomScale="90" zoomScaleNormal="90" zoomScaleSheetLayoutView="90" workbookViewId="0"/>
  </sheetViews>
  <sheetFormatPr defaultColWidth="11.54296875" defaultRowHeight="13" x14ac:dyDescent="0.3"/>
  <cols>
    <col min="1" max="1" width="1.54296875" style="52" customWidth="1"/>
    <col min="2" max="2" width="11.54296875" style="52"/>
    <col min="3" max="9" width="25.453125" style="52" customWidth="1"/>
    <col min="10" max="16384" width="11.54296875" style="52"/>
  </cols>
  <sheetData>
    <row r="1" spans="1:11" ht="18.5" x14ac:dyDescent="0.45">
      <c r="A1" s="175"/>
      <c r="B1" s="330" t="s">
        <v>208</v>
      </c>
      <c r="C1" s="330"/>
      <c r="D1" s="330"/>
      <c r="E1" s="330"/>
      <c r="F1" s="330"/>
      <c r="G1" s="330"/>
      <c r="H1" s="330"/>
      <c r="I1" s="330"/>
      <c r="J1" s="330"/>
      <c r="K1" s="330"/>
    </row>
    <row r="4" spans="1:11" ht="18.5" x14ac:dyDescent="0.45">
      <c r="C4" s="128" t="s">
        <v>209</v>
      </c>
    </row>
    <row r="8" spans="1:11" x14ac:dyDescent="0.3">
      <c r="D8" s="129" t="s">
        <v>11</v>
      </c>
    </row>
    <row r="9" spans="1:11" ht="48" customHeight="1" x14ac:dyDescent="0.3">
      <c r="C9" s="6" t="s">
        <v>210</v>
      </c>
      <c r="D9" s="6" t="s">
        <v>211</v>
      </c>
      <c r="E9" s="258" t="s">
        <v>212</v>
      </c>
      <c r="F9" s="258" t="s">
        <v>213</v>
      </c>
      <c r="G9" s="258" t="s">
        <v>214</v>
      </c>
      <c r="H9" s="258" t="s">
        <v>215</v>
      </c>
      <c r="I9" s="258" t="s">
        <v>216</v>
      </c>
    </row>
    <row r="10" spans="1:11" ht="36" customHeight="1" x14ac:dyDescent="0.3">
      <c r="B10" s="102">
        <v>2018</v>
      </c>
      <c r="C10" s="130">
        <v>2.0899999999999998E-2</v>
      </c>
      <c r="D10" s="130">
        <v>2.3099999999999999E-2</v>
      </c>
      <c r="E10" s="130">
        <v>3.3599999999999998E-2</v>
      </c>
      <c r="F10" s="130">
        <v>6.25E-2</v>
      </c>
      <c r="G10" s="130">
        <v>6.13E-2</v>
      </c>
      <c r="H10" s="130">
        <v>6.1899999999999997E-2</v>
      </c>
      <c r="I10" s="130">
        <v>7.9100000000000004E-2</v>
      </c>
    </row>
    <row r="11" spans="1:11" ht="36" customHeight="1" x14ac:dyDescent="0.3">
      <c r="B11" s="102">
        <v>2019</v>
      </c>
      <c r="C11" s="130">
        <v>2.1100000000000001E-2</v>
      </c>
      <c r="D11" s="130">
        <v>2.12E-2</v>
      </c>
      <c r="E11" s="130">
        <v>3.15E-2</v>
      </c>
      <c r="F11" s="130">
        <v>6.0499999999999998E-2</v>
      </c>
      <c r="G11" s="130">
        <v>6.1499999999999999E-2</v>
      </c>
      <c r="H11" s="130">
        <v>6.3399999999999998E-2</v>
      </c>
      <c r="I11" s="130">
        <v>8.0199999999999994E-2</v>
      </c>
    </row>
    <row r="12" spans="1:11" ht="36" customHeight="1" x14ac:dyDescent="0.3">
      <c r="B12" s="102" t="s">
        <v>217</v>
      </c>
      <c r="C12" s="130">
        <v>2.0220000000000002E-2</v>
      </c>
      <c r="D12" s="130">
        <v>1.686E-2</v>
      </c>
      <c r="E12" s="130">
        <v>2.4500000000000001E-2</v>
      </c>
      <c r="F12" s="130">
        <v>6.4620000000000011E-2</v>
      </c>
      <c r="G12" s="130">
        <v>6.3840000000000008E-2</v>
      </c>
      <c r="H12" s="130">
        <v>6.7819999999999991E-2</v>
      </c>
      <c r="I12" s="130">
        <v>8.5480000000000014E-2</v>
      </c>
    </row>
    <row r="13" spans="1:11" ht="36" customHeight="1" x14ac:dyDescent="0.3">
      <c r="B13" s="102" t="s">
        <v>218</v>
      </c>
      <c r="C13" s="130">
        <v>2.4774999999999998E-2</v>
      </c>
      <c r="D13" s="130">
        <v>1.7875000000000002E-2</v>
      </c>
      <c r="E13" s="130">
        <v>2.5925000000000004E-2</v>
      </c>
      <c r="F13" s="130">
        <v>6.5975000000000006E-2</v>
      </c>
      <c r="G13" s="130">
        <v>6.1874999999999999E-2</v>
      </c>
      <c r="H13" s="130">
        <v>6.8375000000000005E-2</v>
      </c>
      <c r="I13" s="130">
        <v>8.48E-2</v>
      </c>
    </row>
    <row r="14" spans="1:11" ht="36" customHeight="1" x14ac:dyDescent="0.3">
      <c r="B14" s="102">
        <v>2022</v>
      </c>
      <c r="C14" s="130">
        <v>2.3400000000000001E-2</v>
      </c>
      <c r="D14" s="130">
        <v>2.4299999999999999E-2</v>
      </c>
      <c r="E14" s="130">
        <v>3.6299999999999999E-2</v>
      </c>
      <c r="F14" s="130">
        <v>6.8400000000000002E-2</v>
      </c>
      <c r="G14" s="130">
        <v>7.2499999999999995E-2</v>
      </c>
      <c r="H14" s="130">
        <v>7.0000000000000007E-2</v>
      </c>
      <c r="I14" s="130">
        <v>7.8100000000000003E-2</v>
      </c>
    </row>
    <row r="15" spans="1:11" ht="36" customHeight="1" x14ac:dyDescent="0.3">
      <c r="B15" s="102">
        <v>2023</v>
      </c>
      <c r="C15" s="130">
        <v>2.18E-2</v>
      </c>
      <c r="D15" s="130">
        <v>2.8400000000000002E-2</v>
      </c>
      <c r="E15" s="130">
        <v>3.7900000000000003E-2</v>
      </c>
      <c r="F15" s="130">
        <v>7.2099999999999997E-2</v>
      </c>
      <c r="G15" s="130">
        <v>6.7599999999999993E-2</v>
      </c>
      <c r="H15" s="130">
        <v>7.2300000000000003E-2</v>
      </c>
      <c r="I15" s="130">
        <v>8.4500000000000006E-2</v>
      </c>
    </row>
    <row r="16" spans="1:11" ht="36" customHeight="1" x14ac:dyDescent="0.3">
      <c r="B16" s="102">
        <v>2024</v>
      </c>
      <c r="C16" s="130">
        <v>2.2700000000000001E-2</v>
      </c>
      <c r="D16" s="130">
        <v>2.8400000000000002E-2</v>
      </c>
      <c r="E16" s="130">
        <v>3.9399999999999998E-2</v>
      </c>
      <c r="F16" s="130">
        <v>7.3400000000000007E-2</v>
      </c>
      <c r="G16" s="130">
        <v>6.6000000000000003E-2</v>
      </c>
      <c r="H16" s="130">
        <v>7.3999999999999996E-2</v>
      </c>
      <c r="I16" s="130">
        <v>8.3299999999999999E-2</v>
      </c>
    </row>
    <row r="17" spans="2:9" ht="36" customHeight="1" x14ac:dyDescent="0.3">
      <c r="B17" s="102">
        <v>2025</v>
      </c>
      <c r="C17" s="130">
        <v>2.2700000000000001E-2</v>
      </c>
      <c r="D17" s="130">
        <v>2.63E-2</v>
      </c>
      <c r="E17" s="130">
        <v>3.7100000000000001E-2</v>
      </c>
      <c r="F17" s="130">
        <v>6.5299999999999997E-2</v>
      </c>
      <c r="G17" s="130">
        <v>6.0900000000000003E-2</v>
      </c>
      <c r="H17" s="130">
        <v>7.0800000000000002E-2</v>
      </c>
      <c r="I17" s="130">
        <v>7.8799999999999995E-2</v>
      </c>
    </row>
    <row r="18" spans="2:9" ht="36" customHeight="1" x14ac:dyDescent="0.3">
      <c r="B18" s="120"/>
      <c r="C18" s="169"/>
      <c r="D18" s="169"/>
      <c r="E18" s="169"/>
      <c r="F18" s="169"/>
      <c r="G18" s="169"/>
      <c r="H18" s="169"/>
      <c r="I18" s="169"/>
    </row>
    <row r="21" spans="2:9" x14ac:dyDescent="0.3">
      <c r="B21" s="131" t="s">
        <v>219</v>
      </c>
      <c r="D21" s="126"/>
      <c r="E21" s="126"/>
      <c r="F21" s="126"/>
      <c r="G21" s="126"/>
    </row>
    <row r="22" spans="2:9" x14ac:dyDescent="0.3">
      <c r="B22" s="131" t="s">
        <v>220</v>
      </c>
      <c r="D22" s="126"/>
      <c r="E22" s="126"/>
      <c r="F22" s="126"/>
      <c r="G22" s="126"/>
    </row>
    <row r="24" spans="2:9" x14ac:dyDescent="0.3">
      <c r="B24" s="214" t="s">
        <v>221</v>
      </c>
      <c r="D24" s="126"/>
      <c r="E24" s="126"/>
      <c r="F24" s="126"/>
      <c r="G24" s="126"/>
    </row>
    <row r="25" spans="2:9" x14ac:dyDescent="0.3">
      <c r="B25" s="131" t="s">
        <v>222</v>
      </c>
      <c r="D25" s="126"/>
      <c r="E25" s="126"/>
      <c r="F25" s="126"/>
      <c r="G25" s="126"/>
    </row>
    <row r="31" spans="2:9" x14ac:dyDescent="0.3">
      <c r="C31" s="52" t="s">
        <v>11</v>
      </c>
    </row>
    <row r="43" spans="2:11" x14ac:dyDescent="0.3">
      <c r="B43" s="331"/>
      <c r="C43" s="331"/>
      <c r="D43" s="331"/>
      <c r="E43" s="331"/>
      <c r="F43" s="331"/>
      <c r="G43" s="331"/>
      <c r="H43" s="331"/>
      <c r="I43" s="331"/>
      <c r="J43" s="331"/>
      <c r="K43" s="331"/>
    </row>
  </sheetData>
  <mergeCells count="2">
    <mergeCell ref="B1:K1"/>
    <mergeCell ref="B43:K43"/>
  </mergeCells>
  <printOptions horizontalCentered="1"/>
  <pageMargins left="0.70866141732283472" right="0.70866141732283472" top="0.74803149606299213" bottom="0.74803149606299213" header="0.31496062992125984" footer="0.31496062992125984"/>
  <pageSetup scale="56"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E3:R30"/>
  <sheetViews>
    <sheetView workbookViewId="0">
      <selection activeCell="C5" sqref="C5"/>
    </sheetView>
  </sheetViews>
  <sheetFormatPr defaultColWidth="9.1796875" defaultRowHeight="12.5" x14ac:dyDescent="0.25"/>
  <sheetData>
    <row r="3" spans="5:11" ht="18.5" x14ac:dyDescent="0.45">
      <c r="E3" s="190" t="s">
        <v>234</v>
      </c>
      <c r="K3" s="225"/>
    </row>
    <row r="21" spans="5:18" x14ac:dyDescent="0.25">
      <c r="R21" s="177"/>
    </row>
    <row r="30" spans="5:18" ht="13" x14ac:dyDescent="0.3">
      <c r="E30" s="173" t="s">
        <v>235</v>
      </c>
      <c r="F30" s="174"/>
      <c r="G30" s="174"/>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C2"/>
  <sheetViews>
    <sheetView topLeftCell="C1" workbookViewId="0">
      <selection activeCell="C5" sqref="C5"/>
    </sheetView>
  </sheetViews>
  <sheetFormatPr defaultColWidth="9.1796875" defaultRowHeight="12.5" x14ac:dyDescent="0.25"/>
  <sheetData>
    <row r="2" spans="3:3" ht="18.5" x14ac:dyDescent="0.45">
      <c r="C2" s="163" t="s">
        <v>236</v>
      </c>
    </row>
  </sheetData>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FF0000"/>
    <pageSetUpPr fitToPage="1"/>
  </sheetPr>
  <dimension ref="A1:AE29"/>
  <sheetViews>
    <sheetView showGridLines="0" zoomScaleNormal="100" zoomScaleSheetLayoutView="100" workbookViewId="0">
      <selection activeCell="A20" sqref="A20"/>
    </sheetView>
  </sheetViews>
  <sheetFormatPr defaultColWidth="11.54296875" defaultRowHeight="12" customHeight="1" x14ac:dyDescent="0.3"/>
  <cols>
    <col min="1" max="1" width="11.54296875" style="9"/>
    <col min="2" max="2" width="11.453125" style="9" customWidth="1"/>
    <col min="3" max="4" width="11.54296875" style="9"/>
    <col min="5" max="5" width="11.54296875" style="9" customWidth="1"/>
    <col min="6" max="16384" width="11.54296875" style="9"/>
  </cols>
  <sheetData>
    <row r="1" spans="1:17" ht="12" customHeight="1" x14ac:dyDescent="0.3">
      <c r="A1" s="295" t="s">
        <v>14</v>
      </c>
      <c r="B1" s="295"/>
      <c r="C1" s="295"/>
      <c r="D1" s="295"/>
      <c r="E1" s="295"/>
      <c r="F1" s="295"/>
      <c r="G1" s="295"/>
      <c r="H1" s="295"/>
      <c r="I1" s="295"/>
      <c r="J1" s="295"/>
      <c r="K1" s="13"/>
    </row>
    <row r="2" spans="1:17" ht="12" customHeight="1" x14ac:dyDescent="0.3">
      <c r="A2" s="295"/>
      <c r="B2" s="295"/>
      <c r="C2" s="295"/>
      <c r="D2" s="295"/>
      <c r="E2" s="295"/>
      <c r="F2" s="295"/>
      <c r="G2" s="295"/>
      <c r="H2" s="295"/>
      <c r="I2" s="295"/>
      <c r="J2" s="295"/>
      <c r="K2" s="13"/>
    </row>
    <row r="4" spans="1:17" s="14" customFormat="1" ht="195" customHeight="1" x14ac:dyDescent="0.25">
      <c r="A4" s="294" t="s">
        <v>15</v>
      </c>
      <c r="B4" s="294"/>
      <c r="C4" s="294"/>
      <c r="D4" s="294"/>
      <c r="E4" s="294"/>
      <c r="F4" s="294"/>
      <c r="G4" s="294"/>
      <c r="H4" s="294"/>
      <c r="I4" s="294"/>
      <c r="J4" s="294"/>
    </row>
    <row r="5" spans="1:17" s="14" customFormat="1" ht="15" customHeight="1" x14ac:dyDescent="0.25">
      <c r="A5" s="296" t="s">
        <v>16</v>
      </c>
      <c r="B5" s="296"/>
      <c r="C5" s="296"/>
      <c r="D5" s="296"/>
      <c r="E5" s="296"/>
      <c r="F5" s="296"/>
      <c r="G5" s="296"/>
      <c r="H5" s="296"/>
      <c r="I5" s="296"/>
      <c r="J5" s="296"/>
    </row>
    <row r="6" spans="1:17" s="14" customFormat="1" ht="15" customHeight="1" x14ac:dyDescent="0.25">
      <c r="A6" s="132"/>
      <c r="B6" s="292" t="s">
        <v>17</v>
      </c>
      <c r="C6" s="292"/>
      <c r="D6" s="292"/>
      <c r="E6" s="292"/>
      <c r="F6" s="292"/>
      <c r="G6" s="292"/>
      <c r="H6" s="292"/>
      <c r="I6" s="292"/>
      <c r="J6" s="292"/>
      <c r="K6" s="292"/>
      <c r="L6" s="292"/>
      <c r="M6" s="292"/>
      <c r="N6" s="292"/>
      <c r="O6" s="292"/>
      <c r="P6" s="292"/>
      <c r="Q6" s="292"/>
    </row>
    <row r="7" spans="1:17" s="14" customFormat="1" ht="15" customHeight="1" x14ac:dyDescent="0.25">
      <c r="A7" s="132"/>
      <c r="B7" s="237"/>
      <c r="C7" s="297" t="s">
        <v>18</v>
      </c>
      <c r="D7" s="297"/>
      <c r="E7" s="297"/>
      <c r="F7" s="297"/>
      <c r="G7" s="297"/>
      <c r="H7" s="297"/>
      <c r="I7" s="297"/>
      <c r="J7" s="297"/>
    </row>
    <row r="8" spans="1:17" s="14" customFormat="1" ht="15" customHeight="1" x14ac:dyDescent="0.35">
      <c r="A8" s="132"/>
      <c r="B8" s="299" t="s">
        <v>19</v>
      </c>
      <c r="C8" s="299"/>
      <c r="D8" s="299"/>
      <c r="E8" s="299"/>
      <c r="F8" s="299"/>
      <c r="G8" s="299"/>
      <c r="H8" s="299"/>
      <c r="I8" s="299"/>
      <c r="J8" s="133"/>
    </row>
    <row r="9" spans="1:17" s="14" customFormat="1" ht="15.65" customHeight="1" x14ac:dyDescent="0.25">
      <c r="A9" s="132"/>
      <c r="B9" s="132"/>
      <c r="C9" s="297" t="s">
        <v>20</v>
      </c>
      <c r="D9" s="297"/>
      <c r="E9" s="297"/>
      <c r="F9" s="297"/>
      <c r="G9" s="297"/>
      <c r="H9" s="297"/>
      <c r="I9" s="297"/>
      <c r="J9" s="297"/>
    </row>
    <row r="10" spans="1:17" s="14" customFormat="1" ht="15" customHeight="1" x14ac:dyDescent="0.25">
      <c r="A10" s="132"/>
      <c r="B10" s="132"/>
      <c r="C10" s="297" t="s">
        <v>21</v>
      </c>
      <c r="D10" s="297"/>
      <c r="E10" s="297"/>
      <c r="F10" s="297"/>
      <c r="G10" s="297"/>
      <c r="H10" s="297"/>
      <c r="I10" s="297"/>
      <c r="J10" s="297"/>
    </row>
    <row r="11" spans="1:17" s="14" customFormat="1" ht="15.65" customHeight="1" x14ac:dyDescent="0.25">
      <c r="A11" s="132"/>
      <c r="B11" s="132"/>
      <c r="C11" s="297" t="s">
        <v>22</v>
      </c>
      <c r="D11" s="297"/>
      <c r="E11" s="297"/>
      <c r="F11" s="297"/>
      <c r="G11" s="297"/>
      <c r="H11" s="297"/>
      <c r="I11" s="297"/>
      <c r="J11" s="297"/>
    </row>
    <row r="12" spans="1:17" s="14" customFormat="1" ht="15.65" customHeight="1" x14ac:dyDescent="0.25">
      <c r="A12" s="132"/>
      <c r="B12" s="132"/>
      <c r="C12" s="298" t="s">
        <v>23</v>
      </c>
      <c r="D12" s="298"/>
      <c r="E12" s="298"/>
      <c r="F12" s="298"/>
      <c r="G12" s="298"/>
      <c r="H12" s="298"/>
      <c r="I12" s="298"/>
      <c r="J12" s="298"/>
    </row>
    <row r="13" spans="1:17" s="14" customFormat="1" ht="15.65" customHeight="1" x14ac:dyDescent="0.25">
      <c r="A13" s="132"/>
      <c r="B13" s="132"/>
      <c r="C13" s="297" t="s">
        <v>24</v>
      </c>
      <c r="D13" s="297"/>
      <c r="E13" s="297"/>
      <c r="F13" s="297"/>
      <c r="G13" s="297"/>
      <c r="H13" s="297"/>
      <c r="I13" s="297"/>
      <c r="J13" s="297"/>
    </row>
    <row r="14" spans="1:17" s="14" customFormat="1" ht="15.65" customHeight="1" x14ac:dyDescent="0.25">
      <c r="A14" s="132"/>
      <c r="B14" s="132"/>
      <c r="C14" s="297" t="s">
        <v>25</v>
      </c>
      <c r="D14" s="297"/>
      <c r="E14" s="297"/>
      <c r="F14" s="297"/>
      <c r="G14" s="297"/>
      <c r="H14" s="297"/>
      <c r="I14" s="297"/>
      <c r="J14" s="297"/>
    </row>
    <row r="15" spans="1:17" s="14" customFormat="1" ht="15.65" customHeight="1" x14ac:dyDescent="0.25">
      <c r="A15" s="132"/>
      <c r="B15" s="132"/>
      <c r="C15" s="297" t="s">
        <v>26</v>
      </c>
      <c r="D15" s="297"/>
      <c r="E15" s="297"/>
      <c r="F15" s="297"/>
      <c r="G15" s="297"/>
      <c r="H15" s="297"/>
      <c r="I15" s="297"/>
      <c r="J15" s="297"/>
    </row>
    <row r="16" spans="1:17" s="14" customFormat="1" ht="15" customHeight="1" x14ac:dyDescent="0.25">
      <c r="A16" s="132"/>
      <c r="B16" s="297" t="s">
        <v>27</v>
      </c>
      <c r="C16" s="297"/>
      <c r="D16" s="297"/>
      <c r="E16" s="297"/>
      <c r="F16" s="297"/>
      <c r="G16" s="297"/>
      <c r="H16" s="297"/>
      <c r="I16" s="297"/>
      <c r="J16" s="297"/>
    </row>
    <row r="17" spans="1:31" s="14" customFormat="1" ht="15" customHeight="1" x14ac:dyDescent="0.25">
      <c r="A17" s="246"/>
      <c r="B17" s="247" t="s">
        <v>28</v>
      </c>
      <c r="C17" s="247"/>
      <c r="D17" s="247"/>
      <c r="E17" s="247"/>
      <c r="F17" s="247"/>
      <c r="G17" s="247"/>
      <c r="H17" s="247"/>
      <c r="I17" s="247"/>
      <c r="J17" s="247"/>
    </row>
    <row r="18" spans="1:31" s="14" customFormat="1" ht="15" customHeight="1" x14ac:dyDescent="0.25">
      <c r="A18" s="132"/>
      <c r="B18" s="298" t="s">
        <v>29</v>
      </c>
      <c r="C18" s="298"/>
      <c r="D18" s="298"/>
      <c r="E18" s="298"/>
      <c r="F18" s="298"/>
      <c r="G18" s="298"/>
      <c r="H18" s="298"/>
      <c r="I18" s="298"/>
      <c r="J18" s="298"/>
    </row>
    <row r="19" spans="1:31" s="14" customFormat="1" ht="15" customHeight="1" x14ac:dyDescent="0.25">
      <c r="A19" s="246"/>
      <c r="B19" s="248" t="s">
        <v>30</v>
      </c>
      <c r="C19" s="244"/>
      <c r="D19" s="244"/>
      <c r="E19" s="244"/>
      <c r="F19" s="244"/>
      <c r="G19" s="244"/>
      <c r="H19" s="244"/>
      <c r="I19" s="244"/>
      <c r="J19" s="244"/>
    </row>
    <row r="20" spans="1:31" s="14" customFormat="1" ht="15" customHeight="1" x14ac:dyDescent="0.25">
      <c r="A20" s="246"/>
      <c r="B20" s="297"/>
      <c r="C20" s="297"/>
      <c r="D20" s="297"/>
      <c r="E20" s="297"/>
      <c r="F20" s="297"/>
      <c r="G20" s="297"/>
      <c r="H20" s="297"/>
      <c r="I20" s="297"/>
      <c r="J20" s="297"/>
    </row>
    <row r="21" spans="1:31" s="14" customFormat="1" ht="15" customHeight="1" x14ac:dyDescent="0.25">
      <c r="A21" s="246"/>
      <c r="B21" s="297"/>
      <c r="C21" s="297"/>
      <c r="D21" s="297"/>
      <c r="E21" s="297"/>
      <c r="F21" s="297"/>
      <c r="G21" s="297"/>
      <c r="H21" s="297"/>
      <c r="I21" s="297"/>
      <c r="J21" s="297"/>
    </row>
    <row r="22" spans="1:31" s="14" customFormat="1" ht="15" customHeight="1" x14ac:dyDescent="0.25">
      <c r="B22" s="177"/>
      <c r="C22" s="177"/>
      <c r="D22" s="177"/>
      <c r="E22" s="177"/>
      <c r="F22" s="177"/>
      <c r="G22" s="177"/>
      <c r="H22" s="236"/>
      <c r="I22" s="236"/>
      <c r="J22" s="236"/>
    </row>
    <row r="23" spans="1:31" ht="15" customHeight="1" x14ac:dyDescent="0.3">
      <c r="A23" s="293" t="s">
        <v>31</v>
      </c>
      <c r="B23" s="293"/>
      <c r="C23" s="293"/>
      <c r="D23" s="293"/>
      <c r="E23" s="293"/>
      <c r="F23" s="293"/>
      <c r="G23" s="293"/>
      <c r="H23" s="293"/>
      <c r="I23" s="293"/>
      <c r="J23" s="293"/>
      <c r="K23" s="293"/>
      <c r="L23" s="293"/>
      <c r="M23" s="293"/>
      <c r="N23" s="293"/>
      <c r="O23" s="293"/>
      <c r="P23" s="293"/>
      <c r="Q23" s="293"/>
      <c r="R23" s="293"/>
      <c r="S23" s="293"/>
      <c r="T23" s="293"/>
    </row>
    <row r="24" spans="1:31" ht="172.5" customHeight="1" x14ac:dyDescent="0.3">
      <c r="A24" s="294" t="s">
        <v>32</v>
      </c>
      <c r="B24" s="294"/>
      <c r="C24" s="294"/>
      <c r="D24" s="294"/>
      <c r="E24" s="294"/>
      <c r="F24" s="294"/>
      <c r="G24" s="294"/>
      <c r="H24" s="294"/>
      <c r="I24" s="294"/>
      <c r="J24" s="294"/>
      <c r="N24" s="9" t="s">
        <v>11</v>
      </c>
    </row>
    <row r="25" spans="1:31" ht="15" customHeight="1" x14ac:dyDescent="0.3">
      <c r="A25" s="293" t="s">
        <v>33</v>
      </c>
      <c r="B25" s="293"/>
      <c r="C25" s="293"/>
      <c r="D25" s="293"/>
      <c r="E25" s="293"/>
      <c r="F25" s="293"/>
      <c r="G25" s="293"/>
      <c r="H25" s="293"/>
      <c r="I25" s="293"/>
      <c r="J25" s="293"/>
      <c r="K25" s="293"/>
      <c r="L25" s="293"/>
      <c r="M25" s="293"/>
      <c r="N25" s="293"/>
      <c r="O25" s="293"/>
      <c r="P25" s="293"/>
      <c r="Q25" s="293"/>
      <c r="R25" s="293"/>
      <c r="S25" s="293"/>
      <c r="T25" s="293"/>
    </row>
    <row r="26" spans="1:31" ht="90" customHeight="1" x14ac:dyDescent="0.3">
      <c r="A26" s="294" t="s">
        <v>34</v>
      </c>
      <c r="B26" s="294"/>
      <c r="C26" s="294"/>
      <c r="D26" s="294"/>
      <c r="E26" s="294"/>
      <c r="F26" s="294"/>
      <c r="G26" s="294"/>
      <c r="H26" s="294"/>
      <c r="I26" s="294"/>
      <c r="J26" s="294"/>
      <c r="N26" s="9" t="s">
        <v>11</v>
      </c>
    </row>
    <row r="27" spans="1:31" ht="15" customHeight="1" x14ac:dyDescent="0.3">
      <c r="A27" s="293" t="s">
        <v>35</v>
      </c>
      <c r="B27" s="293"/>
      <c r="C27" s="293"/>
      <c r="D27" s="293"/>
      <c r="E27" s="293"/>
      <c r="F27" s="293"/>
      <c r="G27" s="293"/>
      <c r="H27" s="293"/>
      <c r="I27" s="293"/>
      <c r="J27" s="293"/>
    </row>
    <row r="28" spans="1:31" ht="45" customHeight="1" x14ac:dyDescent="0.3">
      <c r="A28" s="294" t="s">
        <v>36</v>
      </c>
      <c r="B28" s="294"/>
      <c r="C28" s="294"/>
      <c r="D28" s="294"/>
      <c r="E28" s="294"/>
      <c r="F28" s="294"/>
      <c r="G28" s="294"/>
      <c r="H28" s="294"/>
      <c r="I28" s="294"/>
      <c r="J28" s="294"/>
    </row>
    <row r="29" spans="1:31" ht="12" customHeight="1" x14ac:dyDescent="0.45">
      <c r="M29" s="300"/>
      <c r="N29" s="300"/>
      <c r="O29" s="300"/>
      <c r="P29" s="300"/>
      <c r="Q29" s="300"/>
      <c r="R29" s="300"/>
      <c r="S29" s="300"/>
      <c r="T29" s="300"/>
      <c r="U29" s="300"/>
      <c r="V29" s="300"/>
      <c r="W29" s="300"/>
      <c r="X29" s="300"/>
      <c r="Y29" s="300"/>
      <c r="Z29" s="300"/>
      <c r="AA29" s="300"/>
      <c r="AB29" s="300"/>
      <c r="AC29" s="300"/>
      <c r="AD29" s="300"/>
      <c r="AE29" s="300"/>
    </row>
  </sheetData>
  <mergeCells count="27">
    <mergeCell ref="C7:J7"/>
    <mergeCell ref="C13:J13"/>
    <mergeCell ref="A25:J25"/>
    <mergeCell ref="A26:J26"/>
    <mergeCell ref="M29:AE29"/>
    <mergeCell ref="C15:J15"/>
    <mergeCell ref="A27:J27"/>
    <mergeCell ref="A28:J28"/>
    <mergeCell ref="B20:J20"/>
    <mergeCell ref="B21:J21"/>
    <mergeCell ref="K23:T23"/>
    <mergeCell ref="J6:Q6"/>
    <mergeCell ref="K25:T25"/>
    <mergeCell ref="A4:J4"/>
    <mergeCell ref="A24:J24"/>
    <mergeCell ref="A1:J2"/>
    <mergeCell ref="A5:J5"/>
    <mergeCell ref="B16:J16"/>
    <mergeCell ref="C9:J9"/>
    <mergeCell ref="C10:J10"/>
    <mergeCell ref="C11:J11"/>
    <mergeCell ref="C12:J12"/>
    <mergeCell ref="C14:J14"/>
    <mergeCell ref="A23:J23"/>
    <mergeCell ref="B6:I6"/>
    <mergeCell ref="B8:I8"/>
    <mergeCell ref="B18:J18"/>
  </mergeCells>
  <hyperlinks>
    <hyperlink ref="B6:J6" location="Introduction!A1" display="• Calculating the 2017 Projection Assumption Guidelines" xr:uid="{00000000-0004-0000-0100-000000000000}"/>
    <hyperlink ref="C9:J9" location="Inflation!A1" display="• Inflation" xr:uid="{00000000-0004-0000-0100-000001000000}"/>
    <hyperlink ref="C10:J10" location="'Short-Term'!A1" display="• Short-Term Assets" xr:uid="{00000000-0004-0000-0100-000002000000}"/>
    <hyperlink ref="C11:J11" location="'Fixed Income'!A1" display="• Fixed Income " xr:uid="{00000000-0004-0000-0100-000003000000}"/>
    <hyperlink ref="C12:J12" location="'Canadian Equities'!A1" display="• Canadian Equities" xr:uid="{00000000-0004-0000-0100-000004000000}"/>
    <hyperlink ref="C14:J14" location="'Foreign Equities (Developed)'!A1" display="• Foreign Equities (Developed-Markets)" xr:uid="{00000000-0004-0000-0100-000005000000}"/>
    <hyperlink ref="C15:J15" location="'Foreign Equities (Emerging)'!A1" display="• Foreign Equities (Emerging-Markets)" xr:uid="{00000000-0004-0000-0100-000006000000}"/>
    <hyperlink ref="B16:J16" location="'Historical Rates'!A1" display="• Historical Rates" xr:uid="{00000000-0004-0000-0100-000007000000}"/>
    <hyperlink ref="B6:I6" location="'Summary Rates'!A1" display="• Calculating the 2018 Projection Assumption Guidelines" xr:uid="{00000000-0004-0000-0100-000008000000}"/>
    <hyperlink ref="B18:J18" location="'FP Canada IPF Survey'!A1" display="• FP Canada IPF Survey" xr:uid="{00000000-0004-0000-0100-00000B000000}"/>
    <hyperlink ref="C7:J7" location="'Summary Rates'!A1" display="Summary Rates" xr:uid="{00000000-0004-0000-0100-00000C000000}"/>
    <hyperlink ref="C13:J13" location="'Canadian Equities'!A1" display="• Canadian Equities" xr:uid="{00000000-0004-0000-0100-00000D000000}"/>
  </hyperlinks>
  <pageMargins left="0.7" right="0.7" top="0.75" bottom="0.75" header="0.3" footer="0.3"/>
  <pageSetup scale="78"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V206"/>
  <sheetViews>
    <sheetView showGridLines="0" zoomScale="70" zoomScaleNormal="70" workbookViewId="0">
      <pane xSplit="1" ySplit="5" topLeftCell="B23" activePane="bottomRight" state="frozen"/>
      <selection activeCell="C5" sqref="C5"/>
      <selection pane="topRight" activeCell="C5" sqref="C5"/>
      <selection pane="bottomLeft" activeCell="C5" sqref="C5"/>
      <selection pane="bottomRight" activeCell="C5" sqref="C5"/>
    </sheetView>
  </sheetViews>
  <sheetFormatPr defaultColWidth="11.453125" defaultRowHeight="14.5" x14ac:dyDescent="0.35"/>
  <cols>
    <col min="1" max="4" width="11.453125" style="179"/>
    <col min="5" max="5" width="13.81640625" style="179" customWidth="1"/>
    <col min="6" max="6" width="17.54296875" style="179" customWidth="1"/>
    <col min="7" max="7" width="21.54296875" style="179" bestFit="1" customWidth="1"/>
    <col min="8" max="8" width="16.453125" style="179" bestFit="1" customWidth="1"/>
    <col min="9" max="9" width="17.453125" style="179" bestFit="1" customWidth="1"/>
    <col min="10" max="10" width="15.54296875" style="179" bestFit="1" customWidth="1"/>
    <col min="11" max="16384" width="11.453125" style="179"/>
  </cols>
  <sheetData>
    <row r="1" spans="1:10" x14ac:dyDescent="0.35">
      <c r="A1" s="189" t="s">
        <v>237</v>
      </c>
      <c r="B1" s="226"/>
    </row>
    <row r="3" spans="1:10" x14ac:dyDescent="0.35">
      <c r="F3" s="179" t="s">
        <v>238</v>
      </c>
      <c r="H3" s="179" t="s">
        <v>239</v>
      </c>
      <c r="J3" s="179" t="s">
        <v>240</v>
      </c>
    </row>
    <row r="4" spans="1:10" x14ac:dyDescent="0.35">
      <c r="F4" s="183">
        <v>7.2499999999999995E-2</v>
      </c>
      <c r="G4" s="183"/>
      <c r="H4" s="183">
        <v>4.7500000000000001E-2</v>
      </c>
      <c r="I4" s="183"/>
      <c r="J4" s="183">
        <f>(0.6*F4)+(0.4*H4)</f>
        <v>6.25E-2</v>
      </c>
    </row>
    <row r="5" spans="1:10" x14ac:dyDescent="0.35">
      <c r="B5" s="179" t="s">
        <v>241</v>
      </c>
      <c r="C5" s="179" t="s">
        <v>242</v>
      </c>
      <c r="D5" s="179" t="s">
        <v>243</v>
      </c>
      <c r="E5" s="179" t="s">
        <v>244</v>
      </c>
      <c r="F5" s="179" t="s">
        <v>245</v>
      </c>
      <c r="G5" s="179" t="s">
        <v>246</v>
      </c>
      <c r="H5" s="179" t="s">
        <v>247</v>
      </c>
      <c r="I5" s="179" t="s">
        <v>248</v>
      </c>
      <c r="J5" s="179" t="s">
        <v>249</v>
      </c>
    </row>
    <row r="6" spans="1:10" ht="15" thickBot="1" x14ac:dyDescent="0.4">
      <c r="A6" s="188">
        <v>39814</v>
      </c>
      <c r="B6" s="215">
        <v>22967.98</v>
      </c>
      <c r="C6" s="179">
        <v>699.30079999999998</v>
      </c>
      <c r="D6" s="179">
        <v>113.3</v>
      </c>
      <c r="E6" s="187">
        <v>1000</v>
      </c>
      <c r="F6" s="187">
        <v>1000</v>
      </c>
      <c r="G6" s="187">
        <v>1000</v>
      </c>
      <c r="H6" s="187">
        <v>1000</v>
      </c>
      <c r="I6" s="187">
        <f t="shared" ref="I6:I37" si="0">(0.6*E6)+(0.4*G6)</f>
        <v>1000</v>
      </c>
      <c r="J6" s="187">
        <v>1000</v>
      </c>
    </row>
    <row r="7" spans="1:10" x14ac:dyDescent="0.35">
      <c r="A7" s="188">
        <v>39845</v>
      </c>
      <c r="B7" s="216">
        <v>22287.88</v>
      </c>
      <c r="C7" s="179">
        <v>692.63790000000006</v>
      </c>
      <c r="D7" s="179">
        <v>113</v>
      </c>
      <c r="E7" s="187">
        <f t="shared" ref="E7:E38" si="1">E6*B7/B6</f>
        <v>970.38921141519631</v>
      </c>
      <c r="F7" s="187">
        <f t="shared" ref="F7:F38" si="2">F6*(1+F$4)^(1/12)</f>
        <v>1005.8497409526457</v>
      </c>
      <c r="G7" s="187">
        <f t="shared" ref="G7:G38" si="3">G6*C7/C6</f>
        <v>990.47205437202422</v>
      </c>
      <c r="H7" s="187">
        <f t="shared" ref="H7:H38" si="4">H6*(1+H$4)^(1/12)</f>
        <v>1003.8746849921291</v>
      </c>
      <c r="I7" s="187">
        <f t="shared" si="0"/>
        <v>978.42234859792745</v>
      </c>
      <c r="J7" s="187">
        <f t="shared" ref="J7:J38" si="5">J6*(1+J$4)^(1/12)</f>
        <v>1005.0648349497708</v>
      </c>
    </row>
    <row r="8" spans="1:10" x14ac:dyDescent="0.35">
      <c r="A8" s="188">
        <v>39873</v>
      </c>
      <c r="B8" s="216">
        <v>20881.330000000002</v>
      </c>
      <c r="C8" s="179">
        <v>697.38870000000009</v>
      </c>
      <c r="D8" s="179">
        <v>113.8</v>
      </c>
      <c r="E8" s="187">
        <f t="shared" si="1"/>
        <v>909.14960740996821</v>
      </c>
      <c r="F8" s="187">
        <f t="shared" si="2"/>
        <v>1011.7337013745044</v>
      </c>
      <c r="G8" s="187">
        <f t="shared" si="3"/>
        <v>997.26569739373963</v>
      </c>
      <c r="H8" s="187">
        <f t="shared" si="4"/>
        <v>1007.7643831680465</v>
      </c>
      <c r="I8" s="187">
        <f t="shared" si="0"/>
        <v>944.39604340347682</v>
      </c>
      <c r="J8" s="187">
        <f t="shared" si="5"/>
        <v>1010.15532245261</v>
      </c>
    </row>
    <row r="9" spans="1:10" x14ac:dyDescent="0.35">
      <c r="A9" s="188">
        <v>39904</v>
      </c>
      <c r="B9" s="216">
        <v>22507.7</v>
      </c>
      <c r="C9" s="179">
        <v>709.94920000000002</v>
      </c>
      <c r="D9" s="179">
        <v>114</v>
      </c>
      <c r="E9" s="187">
        <f t="shared" si="1"/>
        <v>979.95992681985967</v>
      </c>
      <c r="F9" s="187">
        <f t="shared" si="2"/>
        <v>1017.6520814406067</v>
      </c>
      <c r="G9" s="187">
        <f t="shared" si="3"/>
        <v>1015.2272098072817</v>
      </c>
      <c r="H9" s="187">
        <f t="shared" si="4"/>
        <v>1011.66915269911</v>
      </c>
      <c r="I9" s="187">
        <f t="shared" si="0"/>
        <v>994.06684001482859</v>
      </c>
      <c r="J9" s="187">
        <f t="shared" si="5"/>
        <v>1015.271592434465</v>
      </c>
    </row>
    <row r="10" spans="1:10" x14ac:dyDescent="0.35">
      <c r="A10" s="188">
        <v>39934</v>
      </c>
      <c r="B10" s="216">
        <v>24141.96</v>
      </c>
      <c r="C10" s="179">
        <v>710.10739999999998</v>
      </c>
      <c r="D10" s="179">
        <v>113.9</v>
      </c>
      <c r="E10" s="187">
        <f t="shared" si="1"/>
        <v>1051.1137679499893</v>
      </c>
      <c r="F10" s="187">
        <f t="shared" si="2"/>
        <v>1023.605082496955</v>
      </c>
      <c r="G10" s="187">
        <f t="shared" si="3"/>
        <v>1015.4534357747051</v>
      </c>
      <c r="H10" s="187">
        <f t="shared" si="4"/>
        <v>1015.5890519820732</v>
      </c>
      <c r="I10" s="187">
        <f t="shared" si="0"/>
        <v>1036.8496350798757</v>
      </c>
      <c r="J10" s="187">
        <f t="shared" si="5"/>
        <v>1020.4137754793366</v>
      </c>
    </row>
    <row r="11" spans="1:10" x14ac:dyDescent="0.35">
      <c r="A11" s="188">
        <v>39965</v>
      </c>
      <c r="B11" s="216">
        <v>26909.41</v>
      </c>
      <c r="C11" s="179">
        <v>709.15989999999999</v>
      </c>
      <c r="D11" s="179">
        <v>114.7</v>
      </c>
      <c r="E11" s="187">
        <f t="shared" si="1"/>
        <v>1171.6054263370133</v>
      </c>
      <c r="F11" s="187">
        <f t="shared" si="2"/>
        <v>1029.5929070673737</v>
      </c>
      <c r="G11" s="187">
        <f t="shared" si="3"/>
        <v>1014.0985109698142</v>
      </c>
      <c r="H11" s="187">
        <f t="shared" si="4"/>
        <v>1019.5241396399589</v>
      </c>
      <c r="I11" s="187">
        <f t="shared" si="0"/>
        <v>1108.6026601901337</v>
      </c>
      <c r="J11" s="187">
        <f t="shared" si="5"/>
        <v>1025.5820028326118</v>
      </c>
    </row>
    <row r="12" spans="1:10" x14ac:dyDescent="0.35">
      <c r="A12" s="188">
        <v>39995</v>
      </c>
      <c r="B12" s="216">
        <v>27002.03</v>
      </c>
      <c r="C12" s="179">
        <v>718.84080000000006</v>
      </c>
      <c r="D12" s="179">
        <v>115.1</v>
      </c>
      <c r="E12" s="187">
        <f t="shared" si="1"/>
        <v>1175.6379968982903</v>
      </c>
      <c r="F12" s="187">
        <f t="shared" si="2"/>
        <v>1035.6157588603992</v>
      </c>
      <c r="G12" s="187">
        <f t="shared" si="3"/>
        <v>1027.9421959763238</v>
      </c>
      <c r="H12" s="187">
        <f t="shared" si="4"/>
        <v>1023.4744745229352</v>
      </c>
      <c r="I12" s="187">
        <f t="shared" si="0"/>
        <v>1116.5596765295036</v>
      </c>
      <c r="J12" s="187">
        <f t="shared" si="5"/>
        <v>1030.7764064044145</v>
      </c>
    </row>
    <row r="13" spans="1:10" x14ac:dyDescent="0.35">
      <c r="A13" s="188">
        <v>40026</v>
      </c>
      <c r="B13" s="216">
        <v>28140.9</v>
      </c>
      <c r="C13" s="179">
        <v>723.59720000000004</v>
      </c>
      <c r="D13" s="179">
        <v>114.7</v>
      </c>
      <c r="E13" s="187">
        <f t="shared" si="1"/>
        <v>1225.2231149626566</v>
      </c>
      <c r="F13" s="187">
        <f t="shared" si="2"/>
        <v>1041.67384277621</v>
      </c>
      <c r="G13" s="187">
        <f t="shared" si="3"/>
        <v>1034.7438469968861</v>
      </c>
      <c r="H13" s="187">
        <f t="shared" si="4"/>
        <v>1027.4401157091966</v>
      </c>
      <c r="I13" s="187">
        <f t="shared" si="0"/>
        <v>1149.0314077763483</v>
      </c>
      <c r="J13" s="187">
        <f t="shared" si="5"/>
        <v>1035.9971187729707</v>
      </c>
    </row>
    <row r="14" spans="1:10" x14ac:dyDescent="0.35">
      <c r="A14" s="188">
        <v>40057</v>
      </c>
      <c r="B14" s="216">
        <v>28407.39</v>
      </c>
      <c r="C14" s="179">
        <v>731.75490000000002</v>
      </c>
      <c r="D14" s="179">
        <v>114.7</v>
      </c>
      <c r="E14" s="187">
        <f t="shared" si="1"/>
        <v>1236.8257896427981</v>
      </c>
      <c r="F14" s="187">
        <f t="shared" si="2"/>
        <v>1047.7673649135977</v>
      </c>
      <c r="G14" s="187">
        <f t="shared" si="3"/>
        <v>1046.4093563170527</v>
      </c>
      <c r="H14" s="187">
        <f t="shared" si="4"/>
        <v>1031.4211225058464</v>
      </c>
      <c r="I14" s="187">
        <f t="shared" si="0"/>
        <v>1160.6592163124999</v>
      </c>
      <c r="J14" s="187">
        <f t="shared" si="5"/>
        <v>1041.2442731879939</v>
      </c>
    </row>
    <row r="15" spans="1:10" x14ac:dyDescent="0.35">
      <c r="A15" s="188">
        <v>40087</v>
      </c>
      <c r="B15" s="216">
        <v>29867.9</v>
      </c>
      <c r="C15" s="179">
        <v>738.34810000000004</v>
      </c>
      <c r="D15" s="179">
        <v>114.7</v>
      </c>
      <c r="E15" s="187">
        <f t="shared" si="1"/>
        <v>1300.4147513190101</v>
      </c>
      <c r="F15" s="187">
        <f t="shared" si="2"/>
        <v>1053.8965325769784</v>
      </c>
      <c r="G15" s="187">
        <f t="shared" si="3"/>
        <v>1055.8376309593812</v>
      </c>
      <c r="H15" s="187">
        <f t="shared" si="4"/>
        <v>1035.4175544497848</v>
      </c>
      <c r="I15" s="187">
        <f t="shared" si="0"/>
        <v>1202.5839031751584</v>
      </c>
      <c r="J15" s="187">
        <f t="shared" si="5"/>
        <v>1046.5180035740852</v>
      </c>
    </row>
    <row r="16" spans="1:10" x14ac:dyDescent="0.35">
      <c r="A16" s="188">
        <v>40118</v>
      </c>
      <c r="B16" s="216">
        <v>28660.23</v>
      </c>
      <c r="C16" s="179">
        <v>737.91480000000001</v>
      </c>
      <c r="D16" s="179">
        <v>114.6</v>
      </c>
      <c r="E16" s="187">
        <f t="shared" si="1"/>
        <v>1247.834158685265</v>
      </c>
      <c r="F16" s="187">
        <f t="shared" si="2"/>
        <v>1060.0615542834453</v>
      </c>
      <c r="G16" s="187">
        <f t="shared" si="3"/>
        <v>1055.2180120486064</v>
      </c>
      <c r="H16" s="187">
        <f t="shared" si="4"/>
        <v>1039.4294713085985</v>
      </c>
      <c r="I16" s="187">
        <f t="shared" si="0"/>
        <v>1170.7877000306016</v>
      </c>
      <c r="J16" s="187">
        <f t="shared" si="5"/>
        <v>1051.8184445341517</v>
      </c>
    </row>
    <row r="17" spans="1:10" x14ac:dyDescent="0.35">
      <c r="A17" s="188">
        <v>40148</v>
      </c>
      <c r="B17" s="216">
        <v>30137.61</v>
      </c>
      <c r="C17" s="179">
        <v>747.76200000000006</v>
      </c>
      <c r="D17" s="179">
        <v>115.2</v>
      </c>
      <c r="E17" s="187">
        <f t="shared" si="1"/>
        <v>1312.1576211752183</v>
      </c>
      <c r="F17" s="187">
        <f t="shared" si="2"/>
        <v>1066.2626397698623</v>
      </c>
      <c r="G17" s="187">
        <f t="shared" si="3"/>
        <v>1069.2995060208714</v>
      </c>
      <c r="H17" s="187">
        <f t="shared" si="4"/>
        <v>1043.4569330814547</v>
      </c>
      <c r="I17" s="187">
        <f t="shared" si="0"/>
        <v>1215.0143751134794</v>
      </c>
      <c r="J17" s="187">
        <f t="shared" si="5"/>
        <v>1057.1457313528419</v>
      </c>
    </row>
    <row r="18" spans="1:10" ht="15" thickBot="1" x14ac:dyDescent="0.4">
      <c r="A18" s="188">
        <v>40179</v>
      </c>
      <c r="B18" s="215">
        <v>31019.4</v>
      </c>
      <c r="C18" s="179">
        <v>737.13530000000003</v>
      </c>
      <c r="D18" s="179">
        <v>114.8</v>
      </c>
      <c r="E18" s="187">
        <f t="shared" si="1"/>
        <v>1350.5497653690047</v>
      </c>
      <c r="F18" s="187">
        <f t="shared" si="2"/>
        <v>1072.5000000000002</v>
      </c>
      <c r="G18" s="187">
        <f t="shared" si="3"/>
        <v>1054.1033272091211</v>
      </c>
      <c r="H18" s="187">
        <f t="shared" si="4"/>
        <v>1047.4999999999986</v>
      </c>
      <c r="I18" s="187">
        <f t="shared" si="0"/>
        <v>1231.9711901050512</v>
      </c>
      <c r="J18" s="187">
        <f t="shared" si="5"/>
        <v>1062.4999999999989</v>
      </c>
    </row>
    <row r="19" spans="1:10" x14ac:dyDescent="0.35">
      <c r="A19" s="188">
        <v>40210</v>
      </c>
      <c r="B19" s="216">
        <v>29360.52</v>
      </c>
      <c r="C19" s="179">
        <v>750.71530000000007</v>
      </c>
      <c r="D19" s="179">
        <v>115.1</v>
      </c>
      <c r="E19" s="187">
        <f t="shared" si="1"/>
        <v>1278.3239971473326</v>
      </c>
      <c r="F19" s="187">
        <f t="shared" si="2"/>
        <v>1078.7738471717128</v>
      </c>
      <c r="G19" s="187">
        <f t="shared" si="3"/>
        <v>1073.5227244127279</v>
      </c>
      <c r="H19" s="187">
        <f t="shared" si="4"/>
        <v>1051.558732529254</v>
      </c>
      <c r="I19" s="187">
        <f t="shared" si="0"/>
        <v>1196.4034880534907</v>
      </c>
      <c r="J19" s="187">
        <f t="shared" si="5"/>
        <v>1067.8813871341304</v>
      </c>
    </row>
    <row r="20" spans="1:10" x14ac:dyDescent="0.35">
      <c r="A20" s="188">
        <v>40238</v>
      </c>
      <c r="B20" s="216">
        <v>30820.61</v>
      </c>
      <c r="C20" s="179">
        <v>751.86470000000008</v>
      </c>
      <c r="D20" s="179">
        <v>115.6</v>
      </c>
      <c r="E20" s="187">
        <f t="shared" si="1"/>
        <v>1341.8946724962314</v>
      </c>
      <c r="F20" s="187">
        <f t="shared" si="2"/>
        <v>1085.0843947241563</v>
      </c>
      <c r="G20" s="187">
        <f t="shared" si="3"/>
        <v>1075.1663661760435</v>
      </c>
      <c r="H20" s="187">
        <f t="shared" si="4"/>
        <v>1055.6331913685276</v>
      </c>
      <c r="I20" s="187">
        <f t="shared" si="0"/>
        <v>1235.2033499681563</v>
      </c>
      <c r="J20" s="187">
        <f t="shared" si="5"/>
        <v>1073.2900301058971</v>
      </c>
    </row>
    <row r="21" spans="1:10" x14ac:dyDescent="0.35">
      <c r="A21" s="188">
        <v>40269</v>
      </c>
      <c r="B21" s="216">
        <v>31994.240000000002</v>
      </c>
      <c r="C21" s="179">
        <v>746.40430000000003</v>
      </c>
      <c r="D21" s="179">
        <v>115.6</v>
      </c>
      <c r="E21" s="187">
        <f t="shared" si="1"/>
        <v>1392.9932018401266</v>
      </c>
      <c r="F21" s="187">
        <f t="shared" si="2"/>
        <v>1091.431857345051</v>
      </c>
      <c r="G21" s="187">
        <f t="shared" si="3"/>
        <v>1067.3579953004489</v>
      </c>
      <c r="H21" s="187">
        <f t="shared" si="4"/>
        <v>1059.7234374523166</v>
      </c>
      <c r="I21" s="187">
        <f t="shared" si="0"/>
        <v>1262.7391192242555</v>
      </c>
      <c r="J21" s="187">
        <f t="shared" si="5"/>
        <v>1078.726066961618</v>
      </c>
    </row>
    <row r="22" spans="1:10" x14ac:dyDescent="0.35">
      <c r="A22" s="188">
        <v>40299</v>
      </c>
      <c r="B22" s="216">
        <v>32527.15</v>
      </c>
      <c r="C22" s="179">
        <v>745.94730000000004</v>
      </c>
      <c r="D22" s="179">
        <v>116</v>
      </c>
      <c r="E22" s="187">
        <f t="shared" si="1"/>
        <v>1416.1955034791911</v>
      </c>
      <c r="F22" s="187">
        <f t="shared" si="2"/>
        <v>1097.8164509779845</v>
      </c>
      <c r="G22" s="187">
        <f t="shared" si="3"/>
        <v>1066.7044853945545</v>
      </c>
      <c r="H22" s="187">
        <f t="shared" si="4"/>
        <v>1063.8295319512206</v>
      </c>
      <c r="I22" s="187">
        <f t="shared" si="0"/>
        <v>1276.3990962453365</v>
      </c>
      <c r="J22" s="187">
        <f t="shared" si="5"/>
        <v>1084.1896364467941</v>
      </c>
    </row>
    <row r="23" spans="1:10" x14ac:dyDescent="0.35">
      <c r="A23" s="188">
        <v>40330</v>
      </c>
      <c r="B23" s="216">
        <v>31395.79</v>
      </c>
      <c r="C23" s="179">
        <v>754.71800000000007</v>
      </c>
      <c r="D23" s="179">
        <v>116.3</v>
      </c>
      <c r="E23" s="187">
        <f t="shared" si="1"/>
        <v>1366.9373623627323</v>
      </c>
      <c r="F23" s="187">
        <f t="shared" si="2"/>
        <v>1104.2383928297586</v>
      </c>
      <c r="G23" s="187">
        <f t="shared" si="3"/>
        <v>1079.2465845884922</v>
      </c>
      <c r="H23" s="187">
        <f t="shared" si="4"/>
        <v>1067.9515362728557</v>
      </c>
      <c r="I23" s="187">
        <f t="shared" si="0"/>
        <v>1251.8610512530363</v>
      </c>
      <c r="J23" s="187">
        <f t="shared" si="5"/>
        <v>1089.6808780096492</v>
      </c>
    </row>
    <row r="24" spans="1:10" x14ac:dyDescent="0.35">
      <c r="A24" s="188">
        <v>40360</v>
      </c>
      <c r="B24" s="216">
        <v>30229.89</v>
      </c>
      <c r="C24" s="179">
        <v>768.27539999999999</v>
      </c>
      <c r="D24" s="179">
        <v>116.2</v>
      </c>
      <c r="E24" s="187">
        <f t="shared" si="1"/>
        <v>1316.1753885191467</v>
      </c>
      <c r="F24" s="187">
        <f t="shared" si="2"/>
        <v>1110.6979013777784</v>
      </c>
      <c r="G24" s="187">
        <f t="shared" si="3"/>
        <v>1098.6336637967527</v>
      </c>
      <c r="H24" s="187">
        <f t="shared" si="4"/>
        <v>1072.0895120627733</v>
      </c>
      <c r="I24" s="187">
        <f t="shared" si="0"/>
        <v>1229.1586986301891</v>
      </c>
      <c r="J24" s="187">
        <f t="shared" si="5"/>
        <v>1095.1999318046894</v>
      </c>
    </row>
    <row r="25" spans="1:10" x14ac:dyDescent="0.35">
      <c r="A25" s="188">
        <v>40391</v>
      </c>
      <c r="B25" s="216">
        <v>31426.67</v>
      </c>
      <c r="C25" s="179">
        <v>771.83350000000007</v>
      </c>
      <c r="D25" s="179">
        <v>116.8</v>
      </c>
      <c r="E25" s="187">
        <f t="shared" si="1"/>
        <v>1368.2818428089886</v>
      </c>
      <c r="F25" s="187">
        <f t="shared" si="2"/>
        <v>1117.1951963774857</v>
      </c>
      <c r="G25" s="187">
        <f t="shared" si="3"/>
        <v>1103.7217460640691</v>
      </c>
      <c r="H25" s="187">
        <f t="shared" si="4"/>
        <v>1076.243521205382</v>
      </c>
      <c r="I25" s="187">
        <f t="shared" si="0"/>
        <v>1262.4578041110208</v>
      </c>
      <c r="J25" s="187">
        <f t="shared" si="5"/>
        <v>1100.7469386962805</v>
      </c>
    </row>
    <row r="26" spans="1:10" x14ac:dyDescent="0.35">
      <c r="A26" s="188">
        <v>40422</v>
      </c>
      <c r="B26" s="216">
        <v>32022.799999999999</v>
      </c>
      <c r="C26" s="179">
        <v>787.36279999999999</v>
      </c>
      <c r="D26" s="179">
        <v>116.7</v>
      </c>
      <c r="E26" s="187">
        <f t="shared" si="1"/>
        <v>1394.2366720974153</v>
      </c>
      <c r="F26" s="187">
        <f t="shared" si="2"/>
        <v>1123.730498869834</v>
      </c>
      <c r="G26" s="187">
        <f t="shared" si="3"/>
        <v>1125.9286418662759</v>
      </c>
      <c r="H26" s="187">
        <f t="shared" si="4"/>
        <v>1080.4136258248727</v>
      </c>
      <c r="I26" s="187">
        <f t="shared" si="0"/>
        <v>1286.9134600049597</v>
      </c>
      <c r="J26" s="187">
        <f t="shared" si="5"/>
        <v>1106.3220402622426</v>
      </c>
    </row>
    <row r="27" spans="1:10" x14ac:dyDescent="0.35">
      <c r="A27" s="188">
        <v>40452</v>
      </c>
      <c r="B27" s="216">
        <v>33331.94</v>
      </c>
      <c r="C27" s="179">
        <v>792.49170000000004</v>
      </c>
      <c r="D27" s="179">
        <v>116.9</v>
      </c>
      <c r="E27" s="187">
        <f t="shared" si="1"/>
        <v>1451.2351543322486</v>
      </c>
      <c r="F27" s="187">
        <f t="shared" si="2"/>
        <v>1130.3040311888099</v>
      </c>
      <c r="G27" s="187">
        <f t="shared" si="3"/>
        <v>1133.2629678101332</v>
      </c>
      <c r="H27" s="187">
        <f t="shared" si="4"/>
        <v>1084.5998882861481</v>
      </c>
      <c r="I27" s="187">
        <f t="shared" si="0"/>
        <v>1324.0462797234024</v>
      </c>
      <c r="J27" s="187">
        <f t="shared" si="5"/>
        <v>1111.9253787974646</v>
      </c>
    </row>
    <row r="28" spans="1:10" x14ac:dyDescent="0.35">
      <c r="A28" s="188">
        <v>40483</v>
      </c>
      <c r="B28" s="216">
        <v>34235.4</v>
      </c>
      <c r="C28" s="179">
        <v>794.26319999999998</v>
      </c>
      <c r="D28" s="179">
        <v>117.4</v>
      </c>
      <c r="E28" s="187">
        <f t="shared" si="1"/>
        <v>1490.57078593764</v>
      </c>
      <c r="F28" s="187">
        <f t="shared" si="2"/>
        <v>1136.9160169689956</v>
      </c>
      <c r="G28" s="187">
        <f t="shared" si="3"/>
        <v>1135.7962124453459</v>
      </c>
      <c r="H28" s="187">
        <f t="shared" si="4"/>
        <v>1088.8023711957555</v>
      </c>
      <c r="I28" s="187">
        <f t="shared" si="0"/>
        <v>1348.6609565407225</v>
      </c>
      <c r="J28" s="187">
        <f t="shared" si="5"/>
        <v>1117.5570973175352</v>
      </c>
    </row>
    <row r="29" spans="1:10" x14ac:dyDescent="0.35">
      <c r="A29" s="188">
        <v>40513</v>
      </c>
      <c r="B29" s="216">
        <v>35046.9</v>
      </c>
      <c r="C29" s="179">
        <v>785.58</v>
      </c>
      <c r="D29" s="179">
        <v>117.5</v>
      </c>
      <c r="E29" s="187">
        <f t="shared" si="1"/>
        <v>1525.9025826389607</v>
      </c>
      <c r="F29" s="187">
        <f t="shared" si="2"/>
        <v>1143.5666811531778</v>
      </c>
      <c r="G29" s="187">
        <f t="shared" si="3"/>
        <v>1123.3792382333902</v>
      </c>
      <c r="H29" s="187">
        <f t="shared" si="4"/>
        <v>1093.0211374028224</v>
      </c>
      <c r="I29" s="187">
        <f t="shared" si="0"/>
        <v>1364.8932448767325</v>
      </c>
      <c r="J29" s="187">
        <f t="shared" si="5"/>
        <v>1123.2173395623936</v>
      </c>
    </row>
    <row r="30" spans="1:10" ht="15" thickBot="1" x14ac:dyDescent="0.4">
      <c r="A30" s="188">
        <v>40544</v>
      </c>
      <c r="B30" s="215">
        <v>36480.620000000003</v>
      </c>
      <c r="C30" s="179">
        <v>786.85</v>
      </c>
      <c r="D30" s="179">
        <v>117.5</v>
      </c>
      <c r="E30" s="187">
        <f t="shared" si="1"/>
        <v>1588.3251378658463</v>
      </c>
      <c r="F30" s="187">
        <f t="shared" si="2"/>
        <v>1150.2562500000006</v>
      </c>
      <c r="G30" s="187">
        <f t="shared" si="3"/>
        <v>1125.1953379718718</v>
      </c>
      <c r="H30" s="187">
        <f t="shared" si="4"/>
        <v>1097.2562499999972</v>
      </c>
      <c r="I30" s="187">
        <f t="shared" si="0"/>
        <v>1403.0732179082565</v>
      </c>
      <c r="J30" s="187">
        <f t="shared" si="5"/>
        <v>1128.9062499999977</v>
      </c>
    </row>
    <row r="31" spans="1:10" x14ac:dyDescent="0.35">
      <c r="A31" s="188">
        <v>40575</v>
      </c>
      <c r="B31" s="216">
        <v>36840.370000000003</v>
      </c>
      <c r="C31" s="179">
        <v>783.38</v>
      </c>
      <c r="D31" s="179">
        <v>117.8</v>
      </c>
      <c r="E31" s="187">
        <f t="shared" si="1"/>
        <v>1603.98824798698</v>
      </c>
      <c r="F31" s="187">
        <f t="shared" si="2"/>
        <v>1156.9849510916622</v>
      </c>
      <c r="G31" s="187">
        <f t="shared" si="3"/>
        <v>1120.2332386864141</v>
      </c>
      <c r="H31" s="187">
        <f t="shared" si="4"/>
        <v>1101.5077723243921</v>
      </c>
      <c r="I31" s="187">
        <f t="shared" si="0"/>
        <v>1410.4862442667536</v>
      </c>
      <c r="J31" s="187">
        <f t="shared" si="5"/>
        <v>1134.6239738300123</v>
      </c>
    </row>
    <row r="32" spans="1:10" x14ac:dyDescent="0.35">
      <c r="A32" s="188">
        <v>40603</v>
      </c>
      <c r="B32" s="216">
        <v>38474.92</v>
      </c>
      <c r="C32" s="179">
        <v>785.18</v>
      </c>
      <c r="D32" s="179">
        <v>118.1</v>
      </c>
      <c r="E32" s="187">
        <f t="shared" si="1"/>
        <v>1675.1547153907306</v>
      </c>
      <c r="F32" s="187">
        <f t="shared" si="2"/>
        <v>1163.7530133416578</v>
      </c>
      <c r="G32" s="187">
        <f t="shared" si="3"/>
        <v>1122.807238315758</v>
      </c>
      <c r="H32" s="187">
        <f t="shared" si="4"/>
        <v>1105.7757679585311</v>
      </c>
      <c r="I32" s="187">
        <f t="shared" si="0"/>
        <v>1454.2157245607416</v>
      </c>
      <c r="J32" s="187">
        <f t="shared" si="5"/>
        <v>1140.3706569875144</v>
      </c>
    </row>
    <row r="33" spans="1:14" x14ac:dyDescent="0.35">
      <c r="A33" s="188">
        <v>40634</v>
      </c>
      <c r="B33" s="216">
        <v>38522.86</v>
      </c>
      <c r="C33" s="179">
        <v>784.7</v>
      </c>
      <c r="D33" s="179">
        <v>119.4</v>
      </c>
      <c r="E33" s="187">
        <f t="shared" si="1"/>
        <v>1677.2419690368938</v>
      </c>
      <c r="F33" s="187">
        <f t="shared" si="2"/>
        <v>1170.5606670025672</v>
      </c>
      <c r="G33" s="187">
        <f t="shared" si="3"/>
        <v>1122.1208384145998</v>
      </c>
      <c r="H33" s="187">
        <f t="shared" si="4"/>
        <v>1110.0603007313002</v>
      </c>
      <c r="I33" s="187">
        <f t="shared" si="0"/>
        <v>1455.193516787976</v>
      </c>
      <c r="J33" s="187">
        <f t="shared" si="5"/>
        <v>1146.1464461467178</v>
      </c>
    </row>
    <row r="34" spans="1:14" x14ac:dyDescent="0.35">
      <c r="A34" s="188">
        <v>40664</v>
      </c>
      <c r="B34" s="216">
        <v>38129.269999999997</v>
      </c>
      <c r="C34" s="179">
        <v>791.4</v>
      </c>
      <c r="D34" s="179">
        <v>119.8</v>
      </c>
      <c r="E34" s="187">
        <f t="shared" si="1"/>
        <v>1660.1055034008211</v>
      </c>
      <c r="F34" s="187">
        <f t="shared" si="2"/>
        <v>1177.4081436738884</v>
      </c>
      <c r="G34" s="187">
        <f t="shared" si="3"/>
        <v>1131.701837034936</v>
      </c>
      <c r="H34" s="187">
        <f t="shared" si="4"/>
        <v>1114.3614347189023</v>
      </c>
      <c r="I34" s="187">
        <f t="shared" si="0"/>
        <v>1448.7440368544671</v>
      </c>
      <c r="J34" s="187">
        <f t="shared" si="5"/>
        <v>1151.9514887247174</v>
      </c>
    </row>
    <row r="35" spans="1:14" x14ac:dyDescent="0.35">
      <c r="A35" s="188">
        <v>40695</v>
      </c>
      <c r="B35" s="216">
        <v>37798.54</v>
      </c>
      <c r="C35" s="179">
        <v>803.62</v>
      </c>
      <c r="D35" s="179">
        <v>120.6</v>
      </c>
      <c r="E35" s="187">
        <f t="shared" si="1"/>
        <v>1645.7058914192714</v>
      </c>
      <c r="F35" s="187">
        <f t="shared" si="2"/>
        <v>1184.295676309916</v>
      </c>
      <c r="G35" s="187">
        <f t="shared" si="3"/>
        <v>1149.1764345185941</v>
      </c>
      <c r="H35" s="187">
        <f t="shared" si="4"/>
        <v>1118.6792342458152</v>
      </c>
      <c r="I35" s="187">
        <f t="shared" si="0"/>
        <v>1447.0941086590005</v>
      </c>
      <c r="J35" s="187">
        <f t="shared" si="5"/>
        <v>1157.7859328852508</v>
      </c>
    </row>
    <row r="36" spans="1:14" x14ac:dyDescent="0.35">
      <c r="A36" s="188">
        <v>40725</v>
      </c>
      <c r="B36" s="216">
        <v>36539.760000000002</v>
      </c>
      <c r="C36" s="179">
        <v>804.15</v>
      </c>
      <c r="D36" s="179">
        <v>119.8</v>
      </c>
      <c r="E36" s="187">
        <f t="shared" si="1"/>
        <v>1590.9000269070245</v>
      </c>
      <c r="F36" s="187">
        <f t="shared" si="2"/>
        <v>1191.2234992276674</v>
      </c>
      <c r="G36" s="187">
        <f t="shared" si="3"/>
        <v>1149.9343344094564</v>
      </c>
      <c r="H36" s="187">
        <f t="shared" si="4"/>
        <v>1123.0137638857541</v>
      </c>
      <c r="I36" s="187">
        <f t="shared" si="0"/>
        <v>1414.5137499079972</v>
      </c>
      <c r="J36" s="187">
        <f t="shared" si="5"/>
        <v>1163.649927542481</v>
      </c>
    </row>
    <row r="37" spans="1:14" x14ac:dyDescent="0.35">
      <c r="A37" s="188">
        <v>40756</v>
      </c>
      <c r="B37" s="216">
        <v>35626.870000000003</v>
      </c>
      <c r="C37" s="179">
        <v>820.58</v>
      </c>
      <c r="D37" s="179">
        <v>120</v>
      </c>
      <c r="E37" s="187">
        <f t="shared" si="1"/>
        <v>1551.1538237145801</v>
      </c>
      <c r="F37" s="187">
        <f t="shared" si="2"/>
        <v>1198.1918481148534</v>
      </c>
      <c r="G37" s="187">
        <f t="shared" si="3"/>
        <v>1173.4292310261912</v>
      </c>
      <c r="H37" s="187">
        <f t="shared" si="4"/>
        <v>1127.3650884626368</v>
      </c>
      <c r="I37" s="187">
        <f t="shared" si="0"/>
        <v>1400.0639866392244</v>
      </c>
      <c r="J37" s="187">
        <f t="shared" si="5"/>
        <v>1169.5436223647964</v>
      </c>
    </row>
    <row r="38" spans="1:14" x14ac:dyDescent="0.35">
      <c r="A38" s="188">
        <v>40787</v>
      </c>
      <c r="B38" s="216">
        <v>35196.21</v>
      </c>
      <c r="C38" s="179">
        <v>830.24</v>
      </c>
      <c r="D38" s="179">
        <v>120.3</v>
      </c>
      <c r="E38" s="187">
        <f t="shared" si="1"/>
        <v>1532.4033719987565</v>
      </c>
      <c r="F38" s="187">
        <f t="shared" si="2"/>
        <v>1205.2009600378972</v>
      </c>
      <c r="G38" s="187">
        <f t="shared" si="3"/>
        <v>1187.2430290370044</v>
      </c>
      <c r="H38" s="187">
        <f t="shared" si="4"/>
        <v>1131.7332730515534</v>
      </c>
      <c r="I38" s="187">
        <f t="shared" ref="I38:I69" si="6">(0.6*E38)+(0.4*G38)</f>
        <v>1394.3392348140555</v>
      </c>
      <c r="J38" s="187">
        <f t="shared" si="5"/>
        <v>1175.4671677786312</v>
      </c>
    </row>
    <row r="39" spans="1:14" x14ac:dyDescent="0.35">
      <c r="A39" s="188">
        <v>40817</v>
      </c>
      <c r="B39" s="216">
        <v>32147.72</v>
      </c>
      <c r="C39" s="179">
        <v>845.29</v>
      </c>
      <c r="D39" s="179">
        <v>120.6</v>
      </c>
      <c r="E39" s="187">
        <f t="shared" ref="E39:E70" si="7">E38*B39/B38</f>
        <v>1399.6755483068166</v>
      </c>
      <c r="F39" s="187">
        <f t="shared" ref="F39:F70" si="8">F38*(1+F$4)^(1/12)</f>
        <v>1212.2510734499988</v>
      </c>
      <c r="G39" s="187">
        <f t="shared" ref="G39:G70" si="9">G38*C39/C38</f>
        <v>1208.7645259379087</v>
      </c>
      <c r="H39" s="187">
        <f t="shared" ref="H39:H70" si="10">H38*(1+H$4)^(1/12)</f>
        <v>1136.1183829797394</v>
      </c>
      <c r="I39" s="187">
        <f t="shared" si="6"/>
        <v>1323.3111393592535</v>
      </c>
      <c r="J39" s="187">
        <f t="shared" ref="J39:J70" si="11">J38*(1+J$4)^(1/12)</f>
        <v>1181.4207149723045</v>
      </c>
      <c r="N39" s="268" t="s">
        <v>250</v>
      </c>
    </row>
    <row r="40" spans="1:14" x14ac:dyDescent="0.35">
      <c r="A40" s="188">
        <v>40848</v>
      </c>
      <c r="B40" s="216">
        <v>33950.26</v>
      </c>
      <c r="C40" s="179">
        <v>841.64</v>
      </c>
      <c r="D40" s="179">
        <v>120.8</v>
      </c>
      <c r="E40" s="187">
        <f t="shared" si="7"/>
        <v>1478.1561112470492</v>
      </c>
      <c r="F40" s="187">
        <f t="shared" si="8"/>
        <v>1219.3424281992479</v>
      </c>
      <c r="G40" s="187">
        <f t="shared" si="9"/>
        <v>1203.5450266895166</v>
      </c>
      <c r="H40" s="187">
        <f t="shared" si="10"/>
        <v>1140.5204838275531</v>
      </c>
      <c r="I40" s="187">
        <f t="shared" si="6"/>
        <v>1368.3116774240361</v>
      </c>
      <c r="J40" s="187">
        <f t="shared" si="11"/>
        <v>1187.4044158998795</v>
      </c>
    </row>
    <row r="41" spans="1:14" x14ac:dyDescent="0.35">
      <c r="A41" s="188">
        <v>40878</v>
      </c>
      <c r="B41" s="216">
        <v>33878.550000000003</v>
      </c>
      <c r="C41" s="179">
        <v>848.68</v>
      </c>
      <c r="D41" s="179">
        <v>120.9</v>
      </c>
      <c r="E41" s="187">
        <f t="shared" si="7"/>
        <v>1475.0339385527159</v>
      </c>
      <c r="F41" s="187">
        <f t="shared" si="8"/>
        <v>1226.4752655367836</v>
      </c>
      <c r="G41" s="187">
        <f t="shared" si="9"/>
        <v>1213.61222523984</v>
      </c>
      <c r="H41" s="187">
        <f t="shared" si="10"/>
        <v>1144.9396414294556</v>
      </c>
      <c r="I41" s="187">
        <f t="shared" si="6"/>
        <v>1370.4652532275654</v>
      </c>
      <c r="J41" s="187">
        <f t="shared" si="11"/>
        <v>1193.4184232850414</v>
      </c>
    </row>
    <row r="42" spans="1:14" ht="15" thickBot="1" x14ac:dyDescent="0.4">
      <c r="A42" s="188">
        <v>40909</v>
      </c>
      <c r="B42" s="215">
        <v>33302.949999999997</v>
      </c>
      <c r="C42" s="179">
        <v>862.97</v>
      </c>
      <c r="D42" s="179">
        <v>120.2</v>
      </c>
      <c r="E42" s="187">
        <f t="shared" si="7"/>
        <v>1449.9729623589017</v>
      </c>
      <c r="F42" s="187">
        <f t="shared" si="8"/>
        <v>1233.649828125001</v>
      </c>
      <c r="G42" s="187">
        <f t="shared" si="9"/>
        <v>1234.0469222972438</v>
      </c>
      <c r="H42" s="187">
        <f t="shared" si="10"/>
        <v>1149.375921874996</v>
      </c>
      <c r="I42" s="187">
        <f t="shared" si="6"/>
        <v>1363.6025463342385</v>
      </c>
      <c r="J42" s="187">
        <f t="shared" si="11"/>
        <v>1199.4628906249959</v>
      </c>
    </row>
    <row r="43" spans="1:14" x14ac:dyDescent="0.35">
      <c r="A43" s="188">
        <v>40940</v>
      </c>
      <c r="B43" s="216">
        <v>34759.269999999997</v>
      </c>
      <c r="C43" s="179">
        <v>867.35</v>
      </c>
      <c r="D43" s="179">
        <v>120.7</v>
      </c>
      <c r="E43" s="187">
        <f t="shared" si="7"/>
        <v>1513.3794961507285</v>
      </c>
      <c r="F43" s="187">
        <f t="shared" si="8"/>
        <v>1240.8663600458081</v>
      </c>
      <c r="G43" s="187">
        <f t="shared" si="9"/>
        <v>1240.3103213953143</v>
      </c>
      <c r="H43" s="187">
        <f t="shared" si="10"/>
        <v>1153.8293915097997</v>
      </c>
      <c r="I43" s="187">
        <f t="shared" si="6"/>
        <v>1404.1518262485629</v>
      </c>
      <c r="J43" s="187">
        <f t="shared" si="11"/>
        <v>1205.5379721943866</v>
      </c>
    </row>
    <row r="44" spans="1:14" x14ac:dyDescent="0.35">
      <c r="A44" s="188">
        <v>40969</v>
      </c>
      <c r="B44" s="216">
        <v>35340.93</v>
      </c>
      <c r="C44" s="179">
        <v>863.89</v>
      </c>
      <c r="D44" s="179">
        <v>121.2</v>
      </c>
      <c r="E44" s="187">
        <f t="shared" si="7"/>
        <v>1538.7043179243458</v>
      </c>
      <c r="F44" s="187">
        <f t="shared" si="8"/>
        <v>1248.1251068089284</v>
      </c>
      <c r="G44" s="187">
        <f t="shared" si="9"/>
        <v>1235.3625221077973</v>
      </c>
      <c r="H44" s="187">
        <f t="shared" si="10"/>
        <v>1158.3001169365602</v>
      </c>
      <c r="I44" s="187">
        <f t="shared" si="6"/>
        <v>1417.3675995977264</v>
      </c>
      <c r="J44" s="187">
        <f t="shared" si="11"/>
        <v>1211.6438230492327</v>
      </c>
    </row>
    <row r="45" spans="1:14" x14ac:dyDescent="0.35">
      <c r="A45" s="188">
        <v>41000</v>
      </c>
      <c r="B45" s="216">
        <v>34764.839999999997</v>
      </c>
      <c r="C45" s="179">
        <v>861.14</v>
      </c>
      <c r="D45" s="179">
        <v>121.7</v>
      </c>
      <c r="E45" s="187">
        <f t="shared" si="7"/>
        <v>1513.6220076819995</v>
      </c>
      <c r="F45" s="187">
        <f t="shared" si="8"/>
        <v>1255.426315360254</v>
      </c>
      <c r="G45" s="187">
        <f t="shared" si="9"/>
        <v>1231.4300226740772</v>
      </c>
      <c r="H45" s="187">
        <f t="shared" si="10"/>
        <v>1162.7881650160357</v>
      </c>
      <c r="I45" s="187">
        <f t="shared" si="6"/>
        <v>1400.7452136788306</v>
      </c>
      <c r="J45" s="187">
        <f t="shared" si="11"/>
        <v>1217.7805990308864</v>
      </c>
    </row>
    <row r="46" spans="1:14" x14ac:dyDescent="0.35">
      <c r="A46" s="188">
        <v>41030</v>
      </c>
      <c r="B46" s="216">
        <v>34557.53</v>
      </c>
      <c r="C46" s="179">
        <v>862.24</v>
      </c>
      <c r="D46" s="179">
        <v>122.2</v>
      </c>
      <c r="E46" s="187">
        <f t="shared" si="7"/>
        <v>1504.5959635980182</v>
      </c>
      <c r="F46" s="187">
        <f t="shared" si="8"/>
        <v>1262.7702340902458</v>
      </c>
      <c r="G46" s="187">
        <f t="shared" si="9"/>
        <v>1233.0030224475652</v>
      </c>
      <c r="H46" s="187">
        <f t="shared" si="10"/>
        <v>1167.2936028680488</v>
      </c>
      <c r="I46" s="187">
        <f t="shared" si="6"/>
        <v>1395.9587871378371</v>
      </c>
      <c r="J46" s="187">
        <f t="shared" si="11"/>
        <v>1223.9484567700108</v>
      </c>
    </row>
    <row r="47" spans="1:14" x14ac:dyDescent="0.35">
      <c r="A47" s="188">
        <v>41061</v>
      </c>
      <c r="B47" s="216">
        <v>32435.71</v>
      </c>
      <c r="C47" s="179">
        <v>880.42</v>
      </c>
      <c r="D47" s="179">
        <v>122.1</v>
      </c>
      <c r="E47" s="187">
        <f t="shared" si="7"/>
        <v>1412.2143087898896</v>
      </c>
      <c r="F47" s="187">
        <f t="shared" si="8"/>
        <v>1270.1571128423855</v>
      </c>
      <c r="G47" s="187">
        <f t="shared" si="9"/>
        <v>1259.0004187039401</v>
      </c>
      <c r="H47" s="187">
        <f t="shared" si="10"/>
        <v>1171.8164978724899</v>
      </c>
      <c r="I47" s="187">
        <f t="shared" si="6"/>
        <v>1350.9287527555098</v>
      </c>
      <c r="J47" s="187">
        <f t="shared" si="11"/>
        <v>1230.1475536905775</v>
      </c>
    </row>
    <row r="48" spans="1:14" x14ac:dyDescent="0.35">
      <c r="A48" s="188">
        <v>41091</v>
      </c>
      <c r="B48" s="216">
        <v>32792.83</v>
      </c>
      <c r="C48" s="179">
        <v>880.51</v>
      </c>
      <c r="D48" s="179">
        <v>121.6</v>
      </c>
      <c r="E48" s="187">
        <f t="shared" si="7"/>
        <v>1427.762911670944</v>
      </c>
      <c r="F48" s="187">
        <f t="shared" si="8"/>
        <v>1277.5872029216737</v>
      </c>
      <c r="G48" s="187">
        <f t="shared" si="9"/>
        <v>1259.1291186854075</v>
      </c>
      <c r="H48" s="187">
        <f t="shared" si="10"/>
        <v>1176.3569176703259</v>
      </c>
      <c r="I48" s="187">
        <f t="shared" si="6"/>
        <v>1360.3093944767295</v>
      </c>
      <c r="J48" s="187">
        <f t="shared" si="11"/>
        <v>1236.3780480138846</v>
      </c>
    </row>
    <row r="49" spans="1:10" x14ac:dyDescent="0.35">
      <c r="A49" s="188">
        <v>41122</v>
      </c>
      <c r="B49" s="216">
        <v>33055.25</v>
      </c>
      <c r="C49" s="179">
        <v>886.34</v>
      </c>
      <c r="D49" s="179">
        <v>121.5</v>
      </c>
      <c r="E49" s="187">
        <f t="shared" si="7"/>
        <v>1439.1883831316472</v>
      </c>
      <c r="F49" s="187">
        <f t="shared" si="8"/>
        <v>1285.0607571031805</v>
      </c>
      <c r="G49" s="187">
        <f t="shared" si="9"/>
        <v>1267.4660174848941</v>
      </c>
      <c r="H49" s="187">
        <f t="shared" si="10"/>
        <v>1180.9149301646105</v>
      </c>
      <c r="I49" s="187">
        <f t="shared" si="6"/>
        <v>1370.4994368729458</v>
      </c>
      <c r="J49" s="187">
        <f t="shared" si="11"/>
        <v>1242.6400987625948</v>
      </c>
    </row>
    <row r="50" spans="1:10" x14ac:dyDescent="0.35">
      <c r="A50" s="188">
        <v>41153</v>
      </c>
      <c r="B50" s="216">
        <v>33930.46</v>
      </c>
      <c r="C50" s="179">
        <v>885.43</v>
      </c>
      <c r="D50" s="179">
        <v>121.8</v>
      </c>
      <c r="E50" s="187">
        <f t="shared" si="7"/>
        <v>1477.2940415308622</v>
      </c>
      <c r="F50" s="187">
        <f t="shared" si="8"/>
        <v>1292.5780296406449</v>
      </c>
      <c r="G50" s="187">
        <f t="shared" si="9"/>
        <v>1266.1647176722811</v>
      </c>
      <c r="H50" s="187">
        <f t="shared" si="10"/>
        <v>1185.4906035215006</v>
      </c>
      <c r="I50" s="187">
        <f t="shared" si="6"/>
        <v>1392.8423119874296</v>
      </c>
      <c r="J50" s="187">
        <f t="shared" si="11"/>
        <v>1248.9338657647943</v>
      </c>
    </row>
    <row r="51" spans="1:10" x14ac:dyDescent="0.35">
      <c r="A51" s="188">
        <v>41183</v>
      </c>
      <c r="B51" s="216">
        <v>35094.199999999997</v>
      </c>
      <c r="C51" s="179">
        <v>891.39</v>
      </c>
      <c r="D51" s="179">
        <v>122</v>
      </c>
      <c r="E51" s="187">
        <f t="shared" si="7"/>
        <v>1527.961971405409</v>
      </c>
      <c r="F51" s="187">
        <f t="shared" si="8"/>
        <v>1300.1392762751238</v>
      </c>
      <c r="G51" s="187">
        <f t="shared" si="9"/>
        <v>1274.6875164449982</v>
      </c>
      <c r="H51" s="187">
        <f t="shared" si="10"/>
        <v>1190.0840061712754</v>
      </c>
      <c r="I51" s="187">
        <f t="shared" si="6"/>
        <v>1426.6521894212447</v>
      </c>
      <c r="J51" s="187">
        <f t="shared" si="11"/>
        <v>1255.2595096580721</v>
      </c>
    </row>
    <row r="52" spans="1:10" x14ac:dyDescent="0.35">
      <c r="A52" s="188">
        <v>41214</v>
      </c>
      <c r="B52" s="216">
        <v>35469.14</v>
      </c>
      <c r="C52" s="179">
        <v>889.7</v>
      </c>
      <c r="D52" s="179">
        <v>122.2</v>
      </c>
      <c r="E52" s="187">
        <f t="shared" si="7"/>
        <v>1544.2864370310324</v>
      </c>
      <c r="F52" s="187">
        <f t="shared" si="8"/>
        <v>1307.7447542436935</v>
      </c>
      <c r="G52" s="187">
        <f t="shared" si="9"/>
        <v>1272.270816793003</v>
      </c>
      <c r="H52" s="187">
        <f t="shared" si="10"/>
        <v>1194.6952068093601</v>
      </c>
      <c r="I52" s="187">
        <f t="shared" si="6"/>
        <v>1435.4801889358205</v>
      </c>
      <c r="J52" s="187">
        <f t="shared" si="11"/>
        <v>1261.6171918936207</v>
      </c>
    </row>
    <row r="53" spans="1:10" x14ac:dyDescent="0.35">
      <c r="A53" s="188">
        <v>41244</v>
      </c>
      <c r="B53" s="216">
        <v>35014.36</v>
      </c>
      <c r="C53" s="179">
        <v>895.23</v>
      </c>
      <c r="D53" s="179">
        <v>121.9</v>
      </c>
      <c r="E53" s="187">
        <f t="shared" si="7"/>
        <v>1524.4858276609441</v>
      </c>
      <c r="F53" s="187">
        <f t="shared" si="8"/>
        <v>1315.3947222882005</v>
      </c>
      <c r="G53" s="187">
        <f t="shared" si="9"/>
        <v>1280.1787156542655</v>
      </c>
      <c r="H53" s="187">
        <f t="shared" si="10"/>
        <v>1199.3242743973531</v>
      </c>
      <c r="I53" s="187">
        <f t="shared" si="6"/>
        <v>1426.7629828582726</v>
      </c>
      <c r="J53" s="187">
        <f t="shared" si="11"/>
        <v>1268.0070747403552</v>
      </c>
    </row>
    <row r="54" spans="1:10" x14ac:dyDescent="0.35">
      <c r="A54" s="188">
        <v>41275</v>
      </c>
      <c r="B54" s="216">
        <v>35696.720000000001</v>
      </c>
      <c r="C54" s="179">
        <v>894.04</v>
      </c>
      <c r="D54" s="179">
        <v>121.2</v>
      </c>
      <c r="E54" s="187">
        <f t="shared" si="7"/>
        <v>1554.1950141022419</v>
      </c>
      <c r="F54" s="187">
        <f t="shared" si="8"/>
        <v>1323.0894406640637</v>
      </c>
      <c r="G54" s="187">
        <f t="shared" si="9"/>
        <v>1278.4770158993103</v>
      </c>
      <c r="H54" s="187">
        <f t="shared" si="10"/>
        <v>1203.9712781640567</v>
      </c>
      <c r="I54" s="187">
        <f t="shared" si="6"/>
        <v>1443.9078148210692</v>
      </c>
      <c r="J54" s="187">
        <f t="shared" si="11"/>
        <v>1274.4293212890568</v>
      </c>
    </row>
    <row r="55" spans="1:10" x14ac:dyDescent="0.35">
      <c r="A55" s="188">
        <v>41306</v>
      </c>
      <c r="B55" s="216">
        <f>36814.86*(1-0.007)</f>
        <v>36557.155980000003</v>
      </c>
      <c r="C55" s="179">
        <v>887.27</v>
      </c>
      <c r="D55" s="179">
        <v>121.3</v>
      </c>
      <c r="E55" s="187">
        <f t="shared" si="7"/>
        <v>1591.657428298005</v>
      </c>
      <c r="F55" s="187">
        <f t="shared" si="8"/>
        <v>1330.8291711491293</v>
      </c>
      <c r="G55" s="187">
        <f t="shared" si="9"/>
        <v>1268.7959172933884</v>
      </c>
      <c r="H55" s="187">
        <f t="shared" si="10"/>
        <v>1208.6362876065136</v>
      </c>
      <c r="I55" s="187">
        <f t="shared" si="6"/>
        <v>1462.5128238961584</v>
      </c>
      <c r="J55" s="187">
        <f t="shared" si="11"/>
        <v>1280.8840954565344</v>
      </c>
    </row>
    <row r="56" spans="1:10" x14ac:dyDescent="0.35">
      <c r="A56" s="188">
        <v>41334</v>
      </c>
      <c r="B56" s="216">
        <v>36958.92</v>
      </c>
      <c r="C56" s="179">
        <v>896.27</v>
      </c>
      <c r="D56" s="179">
        <v>122.7</v>
      </c>
      <c r="E56" s="187">
        <f t="shared" si="7"/>
        <v>1609.1497815654668</v>
      </c>
      <c r="F56" s="187">
        <f t="shared" si="8"/>
        <v>1338.6141770525758</v>
      </c>
      <c r="G56" s="187">
        <f t="shared" si="9"/>
        <v>1281.6659154401084</v>
      </c>
      <c r="H56" s="187">
        <f t="shared" si="10"/>
        <v>1213.3193724910452</v>
      </c>
      <c r="I56" s="187">
        <f t="shared" si="6"/>
        <v>1478.1562351153234</v>
      </c>
      <c r="J56" s="187">
        <f t="shared" si="11"/>
        <v>1287.3715619898082</v>
      </c>
    </row>
    <row r="57" spans="1:10" x14ac:dyDescent="0.35">
      <c r="A57" s="188">
        <v>41365</v>
      </c>
      <c r="B57" s="216">
        <v>36887.769999999997</v>
      </c>
      <c r="C57" s="179">
        <v>900.24</v>
      </c>
      <c r="D57" s="179">
        <v>122.9</v>
      </c>
      <c r="E57" s="187">
        <f t="shared" si="7"/>
        <v>1606.0519906408838</v>
      </c>
      <c r="F57" s="187">
        <f t="shared" si="8"/>
        <v>1346.4447232238724</v>
      </c>
      <c r="G57" s="187">
        <f t="shared" si="9"/>
        <v>1287.3430146226062</v>
      </c>
      <c r="H57" s="187">
        <f t="shared" si="10"/>
        <v>1218.0206028542959</v>
      </c>
      <c r="I57" s="187">
        <f t="shared" si="6"/>
        <v>1478.5684002335727</v>
      </c>
      <c r="J57" s="187">
        <f t="shared" si="11"/>
        <v>1293.8918864703153</v>
      </c>
    </row>
    <row r="58" spans="1:10" x14ac:dyDescent="0.35">
      <c r="A58" s="188">
        <v>41395</v>
      </c>
      <c r="B58" s="216">
        <v>36123.83</v>
      </c>
      <c r="C58" s="179">
        <v>910.52</v>
      </c>
      <c r="D58" s="179">
        <v>122.7</v>
      </c>
      <c r="E58" s="187">
        <f t="shared" si="7"/>
        <v>1572.7909028133956</v>
      </c>
      <c r="F58" s="187">
        <f t="shared" si="8"/>
        <v>1354.3210760617887</v>
      </c>
      <c r="G58" s="187">
        <f t="shared" si="9"/>
        <v>1302.0434125057488</v>
      </c>
      <c r="H58" s="187">
        <f t="shared" si="10"/>
        <v>1222.7400490042796</v>
      </c>
      <c r="I58" s="187">
        <f t="shared" si="6"/>
        <v>1464.4919066903369</v>
      </c>
      <c r="J58" s="187">
        <f t="shared" si="11"/>
        <v>1300.445235318135</v>
      </c>
    </row>
    <row r="59" spans="1:10" x14ac:dyDescent="0.35">
      <c r="A59" s="188">
        <v>41426</v>
      </c>
      <c r="B59" s="216">
        <v>36763.25</v>
      </c>
      <c r="C59" s="179">
        <v>897.2</v>
      </c>
      <c r="D59" s="179">
        <v>123</v>
      </c>
      <c r="E59" s="187">
        <f t="shared" si="7"/>
        <v>1600.630529981305</v>
      </c>
      <c r="F59" s="187">
        <f t="shared" si="8"/>
        <v>1362.2435035234585</v>
      </c>
      <c r="G59" s="187">
        <f t="shared" si="9"/>
        <v>1282.9958152486031</v>
      </c>
      <c r="H59" s="187">
        <f t="shared" si="10"/>
        <v>1227.4777815214318</v>
      </c>
      <c r="I59" s="187">
        <f t="shared" si="6"/>
        <v>1473.5766440882244</v>
      </c>
      <c r="J59" s="187">
        <f t="shared" si="11"/>
        <v>1307.0317757962373</v>
      </c>
    </row>
    <row r="60" spans="1:10" x14ac:dyDescent="0.35">
      <c r="A60" s="188">
        <v>41456</v>
      </c>
      <c r="B60" s="216">
        <v>35382.22</v>
      </c>
      <c r="C60" s="179">
        <v>879.02</v>
      </c>
      <c r="D60" s="179">
        <v>123</v>
      </c>
      <c r="E60" s="187">
        <f t="shared" si="7"/>
        <v>1540.5020380547185</v>
      </c>
      <c r="F60" s="187">
        <f t="shared" si="8"/>
        <v>1370.2122751334953</v>
      </c>
      <c r="G60" s="187">
        <f t="shared" si="9"/>
        <v>1256.9984189922282</v>
      </c>
      <c r="H60" s="187">
        <f t="shared" si="10"/>
        <v>1232.233871259665</v>
      </c>
      <c r="I60" s="187">
        <f t="shared" si="6"/>
        <v>1427.1005904297224</v>
      </c>
      <c r="J60" s="187">
        <f t="shared" si="11"/>
        <v>1313.651676014751</v>
      </c>
    </row>
    <row r="61" spans="1:10" x14ac:dyDescent="0.35">
      <c r="A61" s="188">
        <v>41487</v>
      </c>
      <c r="B61" s="216">
        <v>36509.86</v>
      </c>
      <c r="C61" s="179">
        <v>880.67</v>
      </c>
      <c r="D61" s="179">
        <v>123.1</v>
      </c>
      <c r="E61" s="187">
        <f t="shared" si="7"/>
        <v>1589.5982145578328</v>
      </c>
      <c r="F61" s="187">
        <f t="shared" si="8"/>
        <v>1378.2276619931615</v>
      </c>
      <c r="G61" s="187">
        <f t="shared" si="9"/>
        <v>1259.3579186524603</v>
      </c>
      <c r="H61" s="187">
        <f t="shared" si="10"/>
        <v>1237.008389347428</v>
      </c>
      <c r="I61" s="187">
        <f t="shared" si="6"/>
        <v>1457.5020961956836</v>
      </c>
      <c r="J61" s="187">
        <f t="shared" si="11"/>
        <v>1320.3051049352555</v>
      </c>
    </row>
    <row r="62" spans="1:10" x14ac:dyDescent="0.35">
      <c r="A62" s="188">
        <v>41518</v>
      </c>
      <c r="B62" s="216">
        <v>37075.14</v>
      </c>
      <c r="C62" s="179">
        <v>875.43</v>
      </c>
      <c r="D62" s="179">
        <v>123.1</v>
      </c>
      <c r="E62" s="187">
        <f t="shared" si="7"/>
        <v>1614.2098695662401</v>
      </c>
      <c r="F62" s="187">
        <f t="shared" si="8"/>
        <v>1386.289936789592</v>
      </c>
      <c r="G62" s="187">
        <f t="shared" si="9"/>
        <v>1251.8647197314808</v>
      </c>
      <c r="H62" s="187">
        <f t="shared" si="10"/>
        <v>1241.8014071887703</v>
      </c>
      <c r="I62" s="187">
        <f t="shared" si="6"/>
        <v>1469.2718096323365</v>
      </c>
      <c r="J62" s="187">
        <f t="shared" si="11"/>
        <v>1326.9922323750925</v>
      </c>
    </row>
    <row r="63" spans="1:10" x14ac:dyDescent="0.35">
      <c r="A63" s="188">
        <v>41548</v>
      </c>
      <c r="B63" s="216">
        <v>37593.5</v>
      </c>
      <c r="C63" s="179">
        <v>880.01</v>
      </c>
      <c r="D63" s="179">
        <v>123.3</v>
      </c>
      <c r="E63" s="187">
        <f t="shared" si="7"/>
        <v>1636.7786805805304</v>
      </c>
      <c r="F63" s="187">
        <f t="shared" si="8"/>
        <v>1394.3993738050708</v>
      </c>
      <c r="G63" s="187">
        <f t="shared" si="9"/>
        <v>1258.4141187883674</v>
      </c>
      <c r="H63" s="187">
        <f t="shared" si="10"/>
        <v>1246.6129964644094</v>
      </c>
      <c r="I63" s="187">
        <f t="shared" si="6"/>
        <v>1485.4328558636653</v>
      </c>
      <c r="J63" s="187">
        <f t="shared" si="11"/>
        <v>1333.7132290117004</v>
      </c>
    </row>
    <row r="64" spans="1:10" x14ac:dyDescent="0.35">
      <c r="A64" s="188">
        <v>41579</v>
      </c>
      <c r="B64" s="216">
        <v>39369.480000000003</v>
      </c>
      <c r="C64" s="179">
        <v>889.26</v>
      </c>
      <c r="D64" s="179">
        <v>123</v>
      </c>
      <c r="E64" s="187">
        <f t="shared" si="7"/>
        <v>1714.1028510125841</v>
      </c>
      <c r="F64" s="187">
        <f t="shared" si="8"/>
        <v>1402.5562489263618</v>
      </c>
      <c r="G64" s="187">
        <f t="shared" si="9"/>
        <v>1271.6416168836076</v>
      </c>
      <c r="H64" s="187">
        <f t="shared" si="10"/>
        <v>1251.4432291328033</v>
      </c>
      <c r="I64" s="187">
        <f t="shared" si="6"/>
        <v>1537.1183573609935</v>
      </c>
      <c r="J64" s="187">
        <f t="shared" si="11"/>
        <v>1340.4682663869705</v>
      </c>
    </row>
    <row r="65" spans="1:10" x14ac:dyDescent="0.35">
      <c r="A65" s="188">
        <v>41609</v>
      </c>
      <c r="B65" s="216">
        <v>39547.68</v>
      </c>
      <c r="C65" s="179">
        <v>887.16</v>
      </c>
      <c r="D65" s="179">
        <v>123</v>
      </c>
      <c r="E65" s="187">
        <f t="shared" si="7"/>
        <v>1721.8614784582714</v>
      </c>
      <c r="F65" s="187">
        <f t="shared" si="8"/>
        <v>1410.7608396540954</v>
      </c>
      <c r="G65" s="187">
        <f t="shared" si="9"/>
        <v>1268.6386173160397</v>
      </c>
      <c r="H65" s="187">
        <f t="shared" si="10"/>
        <v>1256.2921774312258</v>
      </c>
      <c r="I65" s="187">
        <f t="shared" si="6"/>
        <v>1540.5723340013787</v>
      </c>
      <c r="J65" s="187">
        <f t="shared" si="11"/>
        <v>1347.257516911626</v>
      </c>
    </row>
    <row r="66" spans="1:10" x14ac:dyDescent="0.35">
      <c r="A66" s="188">
        <v>41640</v>
      </c>
      <c r="B66" s="216">
        <v>40334.379999999997</v>
      </c>
      <c r="C66" s="179">
        <v>883.37</v>
      </c>
      <c r="D66" s="179">
        <v>122.7</v>
      </c>
      <c r="E66" s="187">
        <f t="shared" si="7"/>
        <v>1756.11351107063</v>
      </c>
      <c r="F66" s="187">
        <f t="shared" si="8"/>
        <v>1419.0134251122088</v>
      </c>
      <c r="G66" s="187">
        <f t="shared" si="9"/>
        <v>1263.2189180964765</v>
      </c>
      <c r="H66" s="187">
        <f t="shared" si="10"/>
        <v>1261.1599138768479</v>
      </c>
      <c r="I66" s="187">
        <f t="shared" si="6"/>
        <v>1558.9556738809686</v>
      </c>
      <c r="J66" s="187">
        <f t="shared" si="11"/>
        <v>1354.0811538696214</v>
      </c>
    </row>
    <row r="67" spans="1:10" x14ac:dyDescent="0.35">
      <c r="A67" s="188">
        <v>41671</v>
      </c>
      <c r="B67" s="216">
        <v>40663.61</v>
      </c>
      <c r="C67" s="179">
        <v>906.37</v>
      </c>
      <c r="D67" s="179">
        <v>123.1</v>
      </c>
      <c r="E67" s="187">
        <f t="shared" si="7"/>
        <v>1770.4478147403479</v>
      </c>
      <c r="F67" s="187">
        <f t="shared" si="8"/>
        <v>1427.3142860574417</v>
      </c>
      <c r="G67" s="187">
        <f t="shared" si="9"/>
        <v>1296.108913360317</v>
      </c>
      <c r="H67" s="187">
        <f t="shared" si="10"/>
        <v>1266.0465112678214</v>
      </c>
      <c r="I67" s="187">
        <f t="shared" si="6"/>
        <v>1580.7122541883355</v>
      </c>
      <c r="J67" s="187">
        <f t="shared" si="11"/>
        <v>1360.9393514225662</v>
      </c>
    </row>
    <row r="68" spans="1:10" x14ac:dyDescent="0.35">
      <c r="A68" s="188">
        <v>41699</v>
      </c>
      <c r="B68" s="216">
        <v>42260.17</v>
      </c>
      <c r="C68" s="179">
        <v>909.54</v>
      </c>
      <c r="D68" s="179">
        <v>124.1</v>
      </c>
      <c r="E68" s="187">
        <f t="shared" si="7"/>
        <v>1839.9602402997568</v>
      </c>
      <c r="F68" s="187">
        <f t="shared" si="8"/>
        <v>1435.6637048888881</v>
      </c>
      <c r="G68" s="187">
        <f t="shared" si="9"/>
        <v>1300.6420127075507</v>
      </c>
      <c r="H68" s="187">
        <f t="shared" si="10"/>
        <v>1270.9520426843683</v>
      </c>
      <c r="I68" s="187">
        <f t="shared" si="6"/>
        <v>1624.2329492628746</v>
      </c>
      <c r="J68" s="187">
        <f t="shared" si="11"/>
        <v>1367.8322846141698</v>
      </c>
    </row>
    <row r="69" spans="1:10" x14ac:dyDescent="0.35">
      <c r="A69" s="188">
        <v>41730</v>
      </c>
      <c r="B69" s="216">
        <v>42779.05</v>
      </c>
      <c r="C69" s="179">
        <v>907.81</v>
      </c>
      <c r="D69" s="179">
        <v>124.8</v>
      </c>
      <c r="E69" s="187">
        <f t="shared" si="7"/>
        <v>1862.551691528816</v>
      </c>
      <c r="F69" s="187">
        <f t="shared" si="8"/>
        <v>1444.0619656576037</v>
      </c>
      <c r="G69" s="187">
        <f t="shared" si="9"/>
        <v>1298.1681130637924</v>
      </c>
      <c r="H69" s="187">
        <f t="shared" si="10"/>
        <v>1275.8765814898734</v>
      </c>
      <c r="I69" s="187">
        <f t="shared" si="6"/>
        <v>1636.7982601428066</v>
      </c>
      <c r="J69" s="187">
        <f t="shared" si="11"/>
        <v>1374.7601293747086</v>
      </c>
    </row>
    <row r="70" spans="1:10" x14ac:dyDescent="0.35">
      <c r="A70" s="188">
        <v>41760</v>
      </c>
      <c r="B70" s="216">
        <v>43816.03</v>
      </c>
      <c r="C70" s="179">
        <v>912.41</v>
      </c>
      <c r="D70" s="179">
        <v>125.2</v>
      </c>
      <c r="E70" s="187">
        <f t="shared" si="7"/>
        <v>1907.7006336647808</v>
      </c>
      <c r="F70" s="187">
        <f t="shared" si="8"/>
        <v>1452.5093540762689</v>
      </c>
      <c r="G70" s="187">
        <f t="shared" si="9"/>
        <v>1304.7461121165607</v>
      </c>
      <c r="H70" s="187">
        <f t="shared" si="10"/>
        <v>1280.8202013319813</v>
      </c>
      <c r="I70" s="187">
        <f t="shared" ref="I70:I101" si="12">(0.6*E70)+(0.4*G70)</f>
        <v>1666.5188250454926</v>
      </c>
      <c r="J70" s="187">
        <f t="shared" si="11"/>
        <v>1381.7230625255172</v>
      </c>
    </row>
    <row r="71" spans="1:10" x14ac:dyDescent="0.35">
      <c r="A71" s="188">
        <v>41791</v>
      </c>
      <c r="B71" s="216">
        <v>43743.95</v>
      </c>
      <c r="C71" s="179">
        <v>923.58</v>
      </c>
      <c r="D71" s="179">
        <v>125.8</v>
      </c>
      <c r="E71" s="187">
        <f t="shared" ref="E71:E102" si="13">E70*B71/B70</f>
        <v>1904.5623515868617</v>
      </c>
      <c r="F71" s="187">
        <f t="shared" ref="F71:F102" si="14">F70*(1+F$4)^(1/12)</f>
        <v>1461.0061575289099</v>
      </c>
      <c r="G71" s="187">
        <f t="shared" ref="G71:G102" si="15">G70*C71/C70</f>
        <v>1320.7192098164348</v>
      </c>
      <c r="H71" s="187">
        <f t="shared" ref="H71:H102" si="16">H70*(1+H$4)^(1/12)</f>
        <v>1285.7829761436981</v>
      </c>
      <c r="I71" s="187">
        <f t="shared" si="12"/>
        <v>1671.0250948786911</v>
      </c>
      <c r="J71" s="187">
        <f t="shared" ref="J71:J102" si="17">J70*(1+J$4)^(1/12)</f>
        <v>1388.7212617835009</v>
      </c>
    </row>
    <row r="72" spans="1:10" x14ac:dyDescent="0.35">
      <c r="A72" s="188">
        <v>41821</v>
      </c>
      <c r="B72" s="216">
        <v>45522.61</v>
      </c>
      <c r="C72" s="179">
        <v>925.92</v>
      </c>
      <c r="D72" s="179">
        <v>125.9</v>
      </c>
      <c r="E72" s="187">
        <f t="shared" si="13"/>
        <v>1982.0032062027228</v>
      </c>
      <c r="F72" s="187">
        <f t="shared" si="14"/>
        <v>1469.5526650806742</v>
      </c>
      <c r="G72" s="187">
        <f t="shared" si="15"/>
        <v>1324.065409334582</v>
      </c>
      <c r="H72" s="187">
        <f t="shared" si="16"/>
        <v>1290.7649801444973</v>
      </c>
      <c r="I72" s="187">
        <f t="shared" si="12"/>
        <v>1718.8280874554666</v>
      </c>
      <c r="J72" s="187">
        <f t="shared" si="17"/>
        <v>1395.754905765672</v>
      </c>
    </row>
    <row r="73" spans="1:10" x14ac:dyDescent="0.35">
      <c r="A73" s="188">
        <v>41852</v>
      </c>
      <c r="B73" s="216">
        <v>46169.37</v>
      </c>
      <c r="C73" s="179">
        <v>931.76</v>
      </c>
      <c r="D73" s="179">
        <v>125.7</v>
      </c>
      <c r="E73" s="187">
        <f t="shared" si="13"/>
        <v>2010.1624087098653</v>
      </c>
      <c r="F73" s="187">
        <f t="shared" si="14"/>
        <v>1478.1491674876661</v>
      </c>
      <c r="G73" s="187">
        <f t="shared" si="15"/>
        <v>1332.4166081320095</v>
      </c>
      <c r="H73" s="187">
        <f t="shared" si="16"/>
        <v>1295.7662878414289</v>
      </c>
      <c r="I73" s="187">
        <f t="shared" si="12"/>
        <v>1739.0640884787229</v>
      </c>
      <c r="J73" s="187">
        <f t="shared" si="17"/>
        <v>1402.824173993708</v>
      </c>
    </row>
    <row r="74" spans="1:10" x14ac:dyDescent="0.35">
      <c r="A74" s="188">
        <v>41883</v>
      </c>
      <c r="B74" s="216">
        <v>47133.4</v>
      </c>
      <c r="C74" s="179">
        <v>941.7</v>
      </c>
      <c r="D74" s="179">
        <v>125.7</v>
      </c>
      <c r="E74" s="187">
        <f t="shared" si="13"/>
        <v>2052.1351899470487</v>
      </c>
      <c r="F74" s="187">
        <f t="shared" si="14"/>
        <v>1486.7959572068378</v>
      </c>
      <c r="G74" s="187">
        <f t="shared" si="15"/>
        <v>1346.630806085165</v>
      </c>
      <c r="H74" s="187">
        <f t="shared" si="16"/>
        <v>1300.7869740302351</v>
      </c>
      <c r="I74" s="187">
        <f t="shared" si="12"/>
        <v>1769.9334364022952</v>
      </c>
      <c r="J74" s="187">
        <f t="shared" si="17"/>
        <v>1409.9292468985348</v>
      </c>
    </row>
    <row r="75" spans="1:10" x14ac:dyDescent="0.35">
      <c r="A75" s="188">
        <v>41913</v>
      </c>
      <c r="B75" s="216">
        <v>45254.49</v>
      </c>
      <c r="C75" s="179">
        <v>935.77</v>
      </c>
      <c r="D75" s="179">
        <v>125.8</v>
      </c>
      <c r="E75" s="187">
        <f t="shared" si="13"/>
        <v>1970.3295631570566</v>
      </c>
      <c r="F75" s="187">
        <f t="shared" si="14"/>
        <v>1495.4933284059387</v>
      </c>
      <c r="G75" s="187">
        <f t="shared" si="15"/>
        <v>1338.1509073062705</v>
      </c>
      <c r="H75" s="187">
        <f t="shared" si="16"/>
        <v>1305.8271137964671</v>
      </c>
      <c r="I75" s="187">
        <f t="shared" si="12"/>
        <v>1717.458100816742</v>
      </c>
      <c r="J75" s="187">
        <f t="shared" si="17"/>
        <v>1417.0703058249305</v>
      </c>
    </row>
    <row r="76" spans="1:10" x14ac:dyDescent="0.35">
      <c r="A76" s="188">
        <v>41944</v>
      </c>
      <c r="B76" s="216">
        <v>44318.34</v>
      </c>
      <c r="C76" s="179">
        <v>941.1</v>
      </c>
      <c r="D76" s="179">
        <v>125.9</v>
      </c>
      <c r="E76" s="187">
        <f t="shared" si="13"/>
        <v>1929.5706457424644</v>
      </c>
      <c r="F76" s="187">
        <f t="shared" si="14"/>
        <v>1504.2415769735233</v>
      </c>
      <c r="G76" s="187">
        <f t="shared" si="15"/>
        <v>1345.7728062087172</v>
      </c>
      <c r="H76" s="187">
        <f t="shared" si="16"/>
        <v>1310.8867825166096</v>
      </c>
      <c r="I76" s="187">
        <f t="shared" si="12"/>
        <v>1696.0515099289655</v>
      </c>
      <c r="J76" s="187">
        <f t="shared" si="17"/>
        <v>1424.2475330361551</v>
      </c>
    </row>
    <row r="77" spans="1:10" x14ac:dyDescent="0.35">
      <c r="A77" s="188">
        <v>41974</v>
      </c>
      <c r="B77" s="216">
        <v>44788.72</v>
      </c>
      <c r="C77" s="179">
        <v>955.67</v>
      </c>
      <c r="D77" s="179">
        <v>125.4</v>
      </c>
      <c r="E77" s="187">
        <f t="shared" si="13"/>
        <v>1950.0504615556099</v>
      </c>
      <c r="F77" s="187">
        <f t="shared" si="14"/>
        <v>1513.0410005290175</v>
      </c>
      <c r="G77" s="187">
        <f t="shared" si="15"/>
        <v>1366.6079032084631</v>
      </c>
      <c r="H77" s="187">
        <f t="shared" si="16"/>
        <v>1315.9660558592072</v>
      </c>
      <c r="I77" s="187">
        <f t="shared" si="12"/>
        <v>1716.673438216751</v>
      </c>
      <c r="J77" s="187">
        <f t="shared" si="17"/>
        <v>1431.4611117186016</v>
      </c>
    </row>
    <row r="78" spans="1:10" ht="15" thickBot="1" x14ac:dyDescent="0.4">
      <c r="A78" s="188">
        <v>42005</v>
      </c>
      <c r="B78" s="215">
        <v>44591.13</v>
      </c>
      <c r="C78" s="179">
        <v>961.02</v>
      </c>
      <c r="D78" s="179">
        <v>124.5</v>
      </c>
      <c r="E78" s="187">
        <f t="shared" si="13"/>
        <v>1941.4476153323023</v>
      </c>
      <c r="F78" s="187">
        <f t="shared" si="14"/>
        <v>1521.8918984328441</v>
      </c>
      <c r="G78" s="187">
        <f t="shared" si="15"/>
        <v>1374.2584021067912</v>
      </c>
      <c r="H78" s="187">
        <f t="shared" si="16"/>
        <v>1321.0650097859964</v>
      </c>
      <c r="I78" s="187">
        <f t="shared" si="12"/>
        <v>1714.5719300420978</v>
      </c>
      <c r="J78" s="187">
        <f t="shared" si="17"/>
        <v>1438.7112259864718</v>
      </c>
    </row>
    <row r="79" spans="1:10" x14ac:dyDescent="0.35">
      <c r="A79" s="188">
        <v>42036</v>
      </c>
      <c r="B79" s="216">
        <v>44835.91</v>
      </c>
      <c r="C79" s="179">
        <v>1005.48</v>
      </c>
      <c r="D79" s="179">
        <v>124.3</v>
      </c>
      <c r="E79" s="187">
        <f t="shared" si="13"/>
        <v>1952.1050610458567</v>
      </c>
      <c r="F79" s="187">
        <f t="shared" si="14"/>
        <v>1530.7945717966063</v>
      </c>
      <c r="G79" s="187">
        <f t="shared" si="15"/>
        <v>1437.8361929515893</v>
      </c>
      <c r="H79" s="187">
        <f t="shared" si="16"/>
        <v>1326.1837205530412</v>
      </c>
      <c r="I79" s="187">
        <f t="shared" si="12"/>
        <v>1746.3975138081496</v>
      </c>
      <c r="J79" s="187">
        <f t="shared" si="17"/>
        <v>1445.9980608864757</v>
      </c>
    </row>
    <row r="80" spans="1:10" x14ac:dyDescent="0.35">
      <c r="A80" s="188">
        <v>42064</v>
      </c>
      <c r="B80" s="216">
        <v>46619.73</v>
      </c>
      <c r="C80" s="179">
        <v>1004.13</v>
      </c>
      <c r="D80" s="179">
        <v>125.4</v>
      </c>
      <c r="E80" s="187">
        <f t="shared" si="13"/>
        <v>2029.7705762544208</v>
      </c>
      <c r="F80" s="187">
        <f t="shared" si="14"/>
        <v>1539.7493234933327</v>
      </c>
      <c r="G80" s="187">
        <f t="shared" si="15"/>
        <v>1435.9056932295812</v>
      </c>
      <c r="H80" s="187">
        <f t="shared" si="16"/>
        <v>1331.3222647118741</v>
      </c>
      <c r="I80" s="187">
        <f t="shared" si="12"/>
        <v>1792.2246230444848</v>
      </c>
      <c r="J80" s="187">
        <f t="shared" si="17"/>
        <v>1453.3218024025543</v>
      </c>
    </row>
    <row r="81" spans="1:10" x14ac:dyDescent="0.35">
      <c r="A81" s="188">
        <v>42095</v>
      </c>
      <c r="B81" s="216">
        <v>45743.32</v>
      </c>
      <c r="C81" s="179">
        <v>1000.94</v>
      </c>
      <c r="D81" s="179">
        <v>126.3</v>
      </c>
      <c r="E81" s="187">
        <f t="shared" si="13"/>
        <v>1991.6126712057398</v>
      </c>
      <c r="F81" s="187">
        <f t="shared" si="14"/>
        <v>1548.75645816778</v>
      </c>
      <c r="G81" s="187">
        <f t="shared" si="15"/>
        <v>1431.343993886466</v>
      </c>
      <c r="H81" s="187">
        <f t="shared" si="16"/>
        <v>1336.4807191106406</v>
      </c>
      <c r="I81" s="187">
        <f t="shared" si="12"/>
        <v>1767.5052002780303</v>
      </c>
      <c r="J81" s="187">
        <f t="shared" si="17"/>
        <v>1460.6826374606267</v>
      </c>
    </row>
    <row r="82" spans="1:10" x14ac:dyDescent="0.35">
      <c r="A82" s="188">
        <v>42125</v>
      </c>
      <c r="B82" s="216">
        <v>46853.760000000002</v>
      </c>
      <c r="C82" s="179">
        <v>987.31</v>
      </c>
      <c r="D82" s="179">
        <v>126.2</v>
      </c>
      <c r="E82" s="187">
        <f t="shared" si="13"/>
        <v>2039.9599790665097</v>
      </c>
      <c r="F82" s="187">
        <f t="shared" si="14"/>
        <v>1557.8162822467984</v>
      </c>
      <c r="G82" s="187">
        <f t="shared" si="15"/>
        <v>1411.8530966931551</v>
      </c>
      <c r="H82" s="187">
        <f t="shared" si="16"/>
        <v>1341.6591608952485</v>
      </c>
      <c r="I82" s="187">
        <f t="shared" si="12"/>
        <v>1788.7172261171677</v>
      </c>
      <c r="J82" s="187">
        <f t="shared" si="17"/>
        <v>1468.0807539333607</v>
      </c>
    </row>
    <row r="83" spans="1:10" x14ac:dyDescent="0.35">
      <c r="A83" s="188">
        <v>42156</v>
      </c>
      <c r="B83" s="216">
        <v>46283.16</v>
      </c>
      <c r="C83" s="179">
        <v>989.29</v>
      </c>
      <c r="D83" s="179">
        <v>126.9</v>
      </c>
      <c r="E83" s="187">
        <f t="shared" si="13"/>
        <v>2015.1166972454703</v>
      </c>
      <c r="F83" s="187">
        <f t="shared" si="14"/>
        <v>1566.9291039497557</v>
      </c>
      <c r="G83" s="187">
        <f t="shared" si="15"/>
        <v>1414.6844962854334</v>
      </c>
      <c r="H83" s="187">
        <f t="shared" si="16"/>
        <v>1346.8576675105219</v>
      </c>
      <c r="I83" s="187">
        <f t="shared" si="12"/>
        <v>1774.9438168614554</v>
      </c>
      <c r="J83" s="187">
        <f t="shared" si="17"/>
        <v>1475.5163406449683</v>
      </c>
    </row>
    <row r="84" spans="1:10" x14ac:dyDescent="0.35">
      <c r="A84" s="188">
        <v>42186</v>
      </c>
      <c r="B84" s="216">
        <v>44995.47</v>
      </c>
      <c r="C84" s="179">
        <v>983.8</v>
      </c>
      <c r="D84" s="179">
        <v>127.2</v>
      </c>
      <c r="E84" s="187">
        <f t="shared" si="13"/>
        <v>1959.0521238698402</v>
      </c>
      <c r="F84" s="187">
        <f t="shared" si="14"/>
        <v>1576.095233299023</v>
      </c>
      <c r="G84" s="187">
        <f t="shared" si="15"/>
        <v>1406.833797415934</v>
      </c>
      <c r="H84" s="187">
        <f t="shared" si="16"/>
        <v>1352.076316701359</v>
      </c>
      <c r="I84" s="187">
        <f t="shared" si="12"/>
        <v>1738.1647932882777</v>
      </c>
      <c r="J84" s="187">
        <f t="shared" si="17"/>
        <v>1482.9895873760249</v>
      </c>
    </row>
    <row r="85" spans="1:10" x14ac:dyDescent="0.35">
      <c r="A85" s="188">
        <v>42217</v>
      </c>
      <c r="B85" s="216">
        <v>44853.46</v>
      </c>
      <c r="C85" s="179">
        <v>997.93</v>
      </c>
      <c r="D85" s="179">
        <v>127.3</v>
      </c>
      <c r="E85" s="187">
        <f t="shared" si="13"/>
        <v>1952.8691682942954</v>
      </c>
      <c r="F85" s="187">
        <f t="shared" si="14"/>
        <v>1585.3149821305219</v>
      </c>
      <c r="G85" s="187">
        <f t="shared" si="15"/>
        <v>1427.0396945062848</v>
      </c>
      <c r="H85" s="187">
        <f t="shared" si="16"/>
        <v>1357.315186513895</v>
      </c>
      <c r="I85" s="187">
        <f t="shared" si="12"/>
        <v>1742.5373787790909</v>
      </c>
      <c r="J85" s="187">
        <f t="shared" si="17"/>
        <v>1490.5006848683133</v>
      </c>
    </row>
    <row r="86" spans="1:10" x14ac:dyDescent="0.35">
      <c r="A86" s="188">
        <v>42248</v>
      </c>
      <c r="B86" s="216">
        <v>43042.720000000001</v>
      </c>
      <c r="C86" s="179">
        <v>987.9</v>
      </c>
      <c r="D86" s="179">
        <v>127.3</v>
      </c>
      <c r="E86" s="187">
        <f t="shared" si="13"/>
        <v>1874.0315865827126</v>
      </c>
      <c r="F86" s="187">
        <f t="shared" si="14"/>
        <v>1594.5886641043335</v>
      </c>
      <c r="G86" s="187">
        <f t="shared" si="15"/>
        <v>1412.6967965716622</v>
      </c>
      <c r="H86" s="187">
        <f t="shared" si="16"/>
        <v>1362.5743552966694</v>
      </c>
      <c r="I86" s="187">
        <f t="shared" si="12"/>
        <v>1689.4976705782924</v>
      </c>
      <c r="J86" s="187">
        <f t="shared" si="17"/>
        <v>1498.0498248296917</v>
      </c>
    </row>
    <row r="87" spans="1:10" x14ac:dyDescent="0.35">
      <c r="A87" s="188">
        <v>42278</v>
      </c>
      <c r="B87" s="216">
        <v>41460.959999999999</v>
      </c>
      <c r="C87" s="179">
        <v>985.23</v>
      </c>
      <c r="D87" s="179">
        <v>127.1</v>
      </c>
      <c r="E87" s="187">
        <f t="shared" si="13"/>
        <v>1805.1635363667162</v>
      </c>
      <c r="F87" s="187">
        <f t="shared" si="14"/>
        <v>1603.9165947153692</v>
      </c>
      <c r="G87" s="187">
        <f t="shared" si="15"/>
        <v>1408.8786971214686</v>
      </c>
      <c r="H87" s="187">
        <f t="shared" si="16"/>
        <v>1367.8539017017974</v>
      </c>
      <c r="I87" s="187">
        <f t="shared" si="12"/>
        <v>1646.649600668617</v>
      </c>
      <c r="J87" s="187">
        <f t="shared" si="17"/>
        <v>1505.6371999389871</v>
      </c>
    </row>
    <row r="88" spans="1:10" x14ac:dyDescent="0.35">
      <c r="A88" s="188">
        <v>42309</v>
      </c>
      <c r="B88" s="216">
        <v>42271.89</v>
      </c>
      <c r="C88" s="179">
        <v>982.7</v>
      </c>
      <c r="D88" s="179">
        <v>127.2</v>
      </c>
      <c r="E88" s="187">
        <f t="shared" si="13"/>
        <v>1840.4705159095408</v>
      </c>
      <c r="F88" s="187">
        <f t="shared" si="14"/>
        <v>1613.2990913041037</v>
      </c>
      <c r="G88" s="187">
        <f t="shared" si="15"/>
        <v>1405.2607976424461</v>
      </c>
      <c r="H88" s="187">
        <f t="shared" si="16"/>
        <v>1373.1539046861467</v>
      </c>
      <c r="I88" s="187">
        <f t="shared" si="12"/>
        <v>1666.3866286027028</v>
      </c>
      <c r="J88" s="187">
        <f t="shared" si="17"/>
        <v>1513.2630038509133</v>
      </c>
    </row>
    <row r="89" spans="1:10" x14ac:dyDescent="0.35">
      <c r="A89" s="188">
        <v>42339</v>
      </c>
      <c r="B89" s="216">
        <v>42174.64</v>
      </c>
      <c r="C89" s="179">
        <v>983.69</v>
      </c>
      <c r="D89" s="179">
        <v>127.1</v>
      </c>
      <c r="E89" s="187">
        <f t="shared" si="13"/>
        <v>1836.2363603590748</v>
      </c>
      <c r="F89" s="187">
        <f t="shared" si="14"/>
        <v>1622.7364730673714</v>
      </c>
      <c r="G89" s="187">
        <f t="shared" si="15"/>
        <v>1406.6764974385851</v>
      </c>
      <c r="H89" s="187">
        <f t="shared" si="16"/>
        <v>1378.4744435125176</v>
      </c>
      <c r="I89" s="187">
        <f t="shared" si="12"/>
        <v>1664.4124151908786</v>
      </c>
      <c r="J89" s="187">
        <f t="shared" si="17"/>
        <v>1520.9274312010125</v>
      </c>
    </row>
    <row r="90" spans="1:10" x14ac:dyDescent="0.35">
      <c r="A90" s="188">
        <v>42370</v>
      </c>
      <c r="B90" s="216">
        <v>40881.839999999997</v>
      </c>
      <c r="C90" s="179">
        <v>994.85</v>
      </c>
      <c r="D90" s="179">
        <v>126.5</v>
      </c>
      <c r="E90" s="187">
        <f t="shared" si="13"/>
        <v>1779.9493033344691</v>
      </c>
      <c r="F90" s="187">
        <f t="shared" si="14"/>
        <v>1632.2290610692255</v>
      </c>
      <c r="G90" s="187">
        <f t="shared" si="15"/>
        <v>1422.6352951405183</v>
      </c>
      <c r="H90" s="187">
        <f t="shared" si="16"/>
        <v>1383.8155977508293</v>
      </c>
      <c r="I90" s="187">
        <f t="shared" si="12"/>
        <v>1637.0237000568886</v>
      </c>
      <c r="J90" s="187">
        <f t="shared" si="17"/>
        <v>1528.6306776106246</v>
      </c>
    </row>
    <row r="91" spans="1:10" x14ac:dyDescent="0.35">
      <c r="A91" s="188">
        <v>42401</v>
      </c>
      <c r="B91" s="216">
        <v>40404.04</v>
      </c>
      <c r="C91" s="179">
        <v>998.72</v>
      </c>
      <c r="D91" s="179">
        <v>126.8</v>
      </c>
      <c r="E91" s="187">
        <f t="shared" si="13"/>
        <v>1759.1464290721267</v>
      </c>
      <c r="F91" s="187">
        <f t="shared" si="14"/>
        <v>1641.7771782518605</v>
      </c>
      <c r="G91" s="187">
        <f t="shared" si="15"/>
        <v>1428.169394343608</v>
      </c>
      <c r="H91" s="187">
        <f t="shared" si="16"/>
        <v>1389.1774472793086</v>
      </c>
      <c r="I91" s="187">
        <f t="shared" si="12"/>
        <v>1626.7556151807194</v>
      </c>
      <c r="J91" s="187">
        <f t="shared" si="17"/>
        <v>1536.3729396918789</v>
      </c>
    </row>
    <row r="92" spans="1:10" x14ac:dyDescent="0.35">
      <c r="A92" s="188">
        <v>42430</v>
      </c>
      <c r="B92" s="216">
        <v>40593.129999999997</v>
      </c>
      <c r="C92" s="179">
        <v>1000.86</v>
      </c>
      <c r="D92" s="179">
        <v>127.1</v>
      </c>
      <c r="E92" s="187">
        <f t="shared" si="13"/>
        <v>1767.379194861717</v>
      </c>
      <c r="F92" s="187">
        <f t="shared" si="14"/>
        <v>1651.3811494465995</v>
      </c>
      <c r="G92" s="187">
        <f t="shared" si="15"/>
        <v>1431.2295939029391</v>
      </c>
      <c r="H92" s="187">
        <f t="shared" si="16"/>
        <v>1394.5600722856861</v>
      </c>
      <c r="I92" s="187">
        <f t="shared" si="12"/>
        <v>1632.9193544782056</v>
      </c>
      <c r="J92" s="187">
        <f t="shared" si="17"/>
        <v>1544.1544150527125</v>
      </c>
    </row>
    <row r="93" spans="1:10" x14ac:dyDescent="0.35">
      <c r="A93" s="188">
        <v>42461</v>
      </c>
      <c r="B93" s="216">
        <v>42737.72</v>
      </c>
      <c r="C93" s="179">
        <v>1008.72</v>
      </c>
      <c r="D93" s="179">
        <v>127.9</v>
      </c>
      <c r="E93" s="187">
        <f t="shared" si="13"/>
        <v>1860.7522298434612</v>
      </c>
      <c r="F93" s="187">
        <f t="shared" si="14"/>
        <v>1661.0413013849443</v>
      </c>
      <c r="G93" s="187">
        <f t="shared" si="15"/>
        <v>1442.4693922844081</v>
      </c>
      <c r="H93" s="187">
        <f t="shared" si="16"/>
        <v>1399.963553268394</v>
      </c>
      <c r="I93" s="187">
        <f t="shared" si="12"/>
        <v>1693.4390948198402</v>
      </c>
      <c r="J93" s="187">
        <f t="shared" si="17"/>
        <v>1551.9753023019143</v>
      </c>
    </row>
    <row r="94" spans="1:10" x14ac:dyDescent="0.35">
      <c r="A94" s="188">
        <v>42491</v>
      </c>
      <c r="B94" s="216">
        <v>44309.23</v>
      </c>
      <c r="C94" s="179">
        <v>1007.92</v>
      </c>
      <c r="D94" s="179">
        <v>128.30000000000001</v>
      </c>
      <c r="E94" s="187">
        <f t="shared" si="13"/>
        <v>1929.1740065952699</v>
      </c>
      <c r="F94" s="187">
        <f t="shared" si="14"/>
        <v>1670.7579627096916</v>
      </c>
      <c r="G94" s="187">
        <f t="shared" si="15"/>
        <v>1441.3253924491439</v>
      </c>
      <c r="H94" s="187">
        <f t="shared" si="16"/>
        <v>1405.387971037771</v>
      </c>
      <c r="I94" s="187">
        <f t="shared" si="12"/>
        <v>1734.0345609368196</v>
      </c>
      <c r="J94" s="187">
        <f t="shared" si="17"/>
        <v>1559.8358010541942</v>
      </c>
    </row>
    <row r="95" spans="1:10" x14ac:dyDescent="0.35">
      <c r="A95" s="188">
        <v>42522</v>
      </c>
      <c r="B95" s="216">
        <v>44750.64</v>
      </c>
      <c r="C95" s="179">
        <v>1017.08</v>
      </c>
      <c r="D95" s="179">
        <v>128.80000000000001</v>
      </c>
      <c r="E95" s="187">
        <f t="shared" si="13"/>
        <v>1948.3925012125587</v>
      </c>
      <c r="F95" s="187">
        <f t="shared" si="14"/>
        <v>1680.5314639861133</v>
      </c>
      <c r="G95" s="187">
        <f t="shared" si="15"/>
        <v>1454.4241905629171</v>
      </c>
      <c r="H95" s="187">
        <f t="shared" si="16"/>
        <v>1410.8334067172698</v>
      </c>
      <c r="I95" s="187">
        <f t="shared" si="12"/>
        <v>1750.8051769527021</v>
      </c>
      <c r="J95" s="187">
        <f t="shared" si="17"/>
        <v>1567.7361119352772</v>
      </c>
    </row>
    <row r="96" spans="1:10" x14ac:dyDescent="0.35">
      <c r="A96" s="188">
        <v>42552</v>
      </c>
      <c r="B96" s="216">
        <v>44903.83</v>
      </c>
      <c r="C96" s="179">
        <v>1035.1099999999999</v>
      </c>
      <c r="D96" s="179">
        <v>129.1</v>
      </c>
      <c r="E96" s="187">
        <f t="shared" si="13"/>
        <v>1955.0622214056277</v>
      </c>
      <c r="F96" s="187">
        <f t="shared" si="14"/>
        <v>1690.3621377132024</v>
      </c>
      <c r="G96" s="187">
        <f t="shared" si="15"/>
        <v>1480.2070868501798</v>
      </c>
      <c r="H96" s="187">
        <f t="shared" si="16"/>
        <v>1416.2999417446717</v>
      </c>
      <c r="I96" s="187">
        <f t="shared" si="12"/>
        <v>1765.1201675834486</v>
      </c>
      <c r="J96" s="187">
        <f t="shared" si="17"/>
        <v>1575.6764365870249</v>
      </c>
    </row>
    <row r="97" spans="1:10" x14ac:dyDescent="0.35">
      <c r="A97" s="188">
        <v>42583</v>
      </c>
      <c r="B97" s="216">
        <v>46657.94</v>
      </c>
      <c r="C97" s="179">
        <v>1043.8399999999999</v>
      </c>
      <c r="D97" s="179">
        <v>128.9</v>
      </c>
      <c r="E97" s="187">
        <f t="shared" si="13"/>
        <v>2031.4341966511652</v>
      </c>
      <c r="F97" s="187">
        <f t="shared" si="14"/>
        <v>1700.250318334985</v>
      </c>
      <c r="G97" s="187">
        <f t="shared" si="15"/>
        <v>1492.6909850524985</v>
      </c>
      <c r="H97" s="187">
        <f t="shared" si="16"/>
        <v>1421.7876578733033</v>
      </c>
      <c r="I97" s="187">
        <f t="shared" si="12"/>
        <v>1815.9369120116985</v>
      </c>
      <c r="J97" s="187">
        <f t="shared" si="17"/>
        <v>1583.6569776725812</v>
      </c>
    </row>
    <row r="98" spans="1:10" x14ac:dyDescent="0.35">
      <c r="A98" s="188">
        <v>42614</v>
      </c>
      <c r="B98" s="216">
        <v>46782.53</v>
      </c>
      <c r="C98" s="179">
        <v>1044.79</v>
      </c>
      <c r="D98" s="179">
        <v>128.69999999999999</v>
      </c>
      <c r="E98" s="187">
        <f t="shared" si="13"/>
        <v>2036.8587050319629</v>
      </c>
      <c r="F98" s="187">
        <f t="shared" si="14"/>
        <v>1710.1963422518979</v>
      </c>
      <c r="G98" s="187">
        <f t="shared" si="15"/>
        <v>1494.0494848568746</v>
      </c>
      <c r="H98" s="187">
        <f t="shared" si="16"/>
        <v>1427.2966371732593</v>
      </c>
      <c r="I98" s="187">
        <f t="shared" si="12"/>
        <v>1819.7350169619276</v>
      </c>
      <c r="J98" s="187">
        <f t="shared" si="17"/>
        <v>1591.6779388815457</v>
      </c>
    </row>
    <row r="99" spans="1:10" x14ac:dyDescent="0.35">
      <c r="A99" s="188">
        <v>42644</v>
      </c>
      <c r="B99" s="216">
        <v>47352.94</v>
      </c>
      <c r="C99" s="179">
        <v>1047.3800000000001</v>
      </c>
      <c r="D99" s="179">
        <v>128.80000000000001</v>
      </c>
      <c r="E99" s="187">
        <f t="shared" si="13"/>
        <v>2061.6937144668373</v>
      </c>
      <c r="F99" s="187">
        <f t="shared" si="14"/>
        <v>1720.2005478322337</v>
      </c>
      <c r="G99" s="187">
        <f t="shared" si="15"/>
        <v>1497.7531843235422</v>
      </c>
      <c r="H99" s="187">
        <f t="shared" si="16"/>
        <v>1432.8269620326309</v>
      </c>
      <c r="I99" s="187">
        <f t="shared" si="12"/>
        <v>1836.1175024095191</v>
      </c>
      <c r="J99" s="187">
        <f t="shared" si="17"/>
        <v>1599.7395249351723</v>
      </c>
    </row>
    <row r="100" spans="1:10" x14ac:dyDescent="0.35">
      <c r="A100" s="188">
        <v>42675</v>
      </c>
      <c r="B100" s="216">
        <v>47645.5</v>
      </c>
      <c r="C100" s="179">
        <v>1037.8800000000001</v>
      </c>
      <c r="D100" s="179">
        <v>129.1</v>
      </c>
      <c r="E100" s="187">
        <f t="shared" si="13"/>
        <v>2074.4314476066256</v>
      </c>
      <c r="F100" s="187">
        <f t="shared" si="14"/>
        <v>1730.2632754236515</v>
      </c>
      <c r="G100" s="187">
        <f t="shared" si="15"/>
        <v>1484.1681862797818</v>
      </c>
      <c r="H100" s="187">
        <f t="shared" si="16"/>
        <v>1438.3787151587369</v>
      </c>
      <c r="I100" s="187">
        <f t="shared" si="12"/>
        <v>1838.326143075888</v>
      </c>
      <c r="J100" s="187">
        <f t="shared" si="17"/>
        <v>1607.8419415915937</v>
      </c>
    </row>
    <row r="101" spans="1:10" x14ac:dyDescent="0.35">
      <c r="A101" s="188">
        <v>42705</v>
      </c>
      <c r="B101" s="216">
        <v>48690.84</v>
      </c>
      <c r="C101" s="179">
        <v>1016.44</v>
      </c>
      <c r="D101" s="179">
        <v>128.6</v>
      </c>
      <c r="E101" s="187">
        <f t="shared" si="13"/>
        <v>2119.9443747338696</v>
      </c>
      <c r="F101" s="187">
        <f t="shared" si="14"/>
        <v>1740.384867364756</v>
      </c>
      <c r="G101" s="187">
        <f t="shared" si="15"/>
        <v>1453.5089906947057</v>
      </c>
      <c r="H101" s="187">
        <f t="shared" si="16"/>
        <v>1443.9519795793606</v>
      </c>
      <c r="I101" s="187">
        <f t="shared" si="12"/>
        <v>1853.370221118204</v>
      </c>
      <c r="J101" s="187">
        <f t="shared" si="17"/>
        <v>1615.9853956510742</v>
      </c>
    </row>
    <row r="102" spans="1:10" x14ac:dyDescent="0.35">
      <c r="A102" s="188">
        <v>42736</v>
      </c>
      <c r="B102" s="216">
        <v>49500.53</v>
      </c>
      <c r="C102" s="179">
        <v>1011.39</v>
      </c>
      <c r="D102" s="179">
        <v>128.4</v>
      </c>
      <c r="E102" s="187">
        <f t="shared" si="13"/>
        <v>2155.197366072246</v>
      </c>
      <c r="F102" s="187">
        <f t="shared" si="14"/>
        <v>1750.5656679967444</v>
      </c>
      <c r="G102" s="187">
        <f t="shared" si="15"/>
        <v>1446.2874917346014</v>
      </c>
      <c r="H102" s="187">
        <f t="shared" si="16"/>
        <v>1449.546838643992</v>
      </c>
      <c r="I102" s="187">
        <f t="shared" ref="I102:I133" si="18">(0.6*E102)+(0.4*G102)</f>
        <v>1871.633416337188</v>
      </c>
      <c r="J102" s="187">
        <f t="shared" si="17"/>
        <v>1624.1700949612871</v>
      </c>
    </row>
    <row r="103" spans="1:10" x14ac:dyDescent="0.35">
      <c r="A103" s="188">
        <v>42767</v>
      </c>
      <c r="B103" s="216">
        <v>49920.59</v>
      </c>
      <c r="C103" s="179">
        <v>1010.16</v>
      </c>
      <c r="D103" s="179">
        <v>129.5</v>
      </c>
      <c r="E103" s="187">
        <f t="shared" ref="E103:E134" si="19">E102*B103/B102</f>
        <v>2173.4863057177872</v>
      </c>
      <c r="F103" s="187">
        <f t="shared" ref="F103:F134" si="20">F102*(1+F$4)^(1/12)</f>
        <v>1760.8060236751205</v>
      </c>
      <c r="G103" s="187">
        <f t="shared" ref="G103:G134" si="21">G102*C103/C102</f>
        <v>1444.5285919878829</v>
      </c>
      <c r="H103" s="187">
        <f t="shared" ref="H103:H134" si="22">H102*(1+H$4)^(1/12)</f>
        <v>1455.1633760250743</v>
      </c>
      <c r="I103" s="187">
        <f t="shared" si="18"/>
        <v>1881.9032202258254</v>
      </c>
      <c r="J103" s="187">
        <f t="shared" ref="J103:J134" si="23">J102*(1+J$4)^(1/12)</f>
        <v>1632.3962484226197</v>
      </c>
    </row>
    <row r="104" spans="1:10" x14ac:dyDescent="0.35">
      <c r="A104" s="188">
        <v>42795</v>
      </c>
      <c r="B104" s="216">
        <v>50026.48</v>
      </c>
      <c r="C104" s="179">
        <v>1019.81</v>
      </c>
      <c r="D104" s="179">
        <v>129.69999999999999</v>
      </c>
      <c r="E104" s="187">
        <f t="shared" si="19"/>
        <v>2178.0966371444083</v>
      </c>
      <c r="F104" s="187">
        <f t="shared" si="20"/>
        <v>1771.1062827814781</v>
      </c>
      <c r="G104" s="187">
        <f t="shared" si="21"/>
        <v>1458.3280900007551</v>
      </c>
      <c r="H104" s="187">
        <f t="shared" si="22"/>
        <v>1460.8016757192547</v>
      </c>
      <c r="I104" s="187">
        <f t="shared" si="18"/>
        <v>1890.1892182869469</v>
      </c>
      <c r="J104" s="187">
        <f t="shared" si="23"/>
        <v>1640.6640659935053</v>
      </c>
    </row>
    <row r="105" spans="1:10" x14ac:dyDescent="0.35">
      <c r="A105" s="188">
        <v>42826</v>
      </c>
      <c r="B105" s="216">
        <v>50695.31</v>
      </c>
      <c r="C105" s="179">
        <v>1023.95</v>
      </c>
      <c r="D105" s="179">
        <v>129.9</v>
      </c>
      <c r="E105" s="187">
        <f t="shared" si="19"/>
        <v>2207.2167426129777</v>
      </c>
      <c r="F105" s="187">
        <f t="shared" si="20"/>
        <v>1781.4667957353529</v>
      </c>
      <c r="G105" s="187">
        <f t="shared" si="21"/>
        <v>1464.2482891482466</v>
      </c>
      <c r="H105" s="187">
        <f t="shared" si="22"/>
        <v>1466.4618220486414</v>
      </c>
      <c r="I105" s="187">
        <f t="shared" si="18"/>
        <v>1910.0293612270852</v>
      </c>
      <c r="J105" s="187">
        <f t="shared" si="23"/>
        <v>1648.9737586957824</v>
      </c>
    </row>
    <row r="106" spans="1:10" x14ac:dyDescent="0.35">
      <c r="A106" s="188">
        <v>42856</v>
      </c>
      <c r="B106" s="216">
        <v>50918.15</v>
      </c>
      <c r="C106" s="179">
        <v>1038.6400000000001</v>
      </c>
      <c r="D106" s="179">
        <v>130.4</v>
      </c>
      <c r="E106" s="187">
        <f t="shared" si="19"/>
        <v>2216.9189454187967</v>
      </c>
      <c r="F106" s="187">
        <f t="shared" si="20"/>
        <v>1791.8879150061446</v>
      </c>
      <c r="G106" s="187">
        <f t="shared" si="21"/>
        <v>1485.2549861232824</v>
      </c>
      <c r="H106" s="187">
        <f t="shared" si="22"/>
        <v>1472.1438996620636</v>
      </c>
      <c r="I106" s="187">
        <f t="shared" si="18"/>
        <v>1924.2533617005911</v>
      </c>
      <c r="J106" s="187">
        <f t="shared" si="23"/>
        <v>1657.3255386200799</v>
      </c>
    </row>
    <row r="107" spans="1:10" x14ac:dyDescent="0.35">
      <c r="A107" s="188">
        <v>42887</v>
      </c>
      <c r="B107" s="216">
        <v>50243.42</v>
      </c>
      <c r="C107" s="179">
        <v>1047.54</v>
      </c>
      <c r="D107" s="179">
        <v>130.5</v>
      </c>
      <c r="E107" s="187">
        <f t="shared" si="19"/>
        <v>2187.541960590353</v>
      </c>
      <c r="F107" s="187">
        <f t="shared" si="20"/>
        <v>1802.3699951251069</v>
      </c>
      <c r="G107" s="187">
        <f t="shared" si="21"/>
        <v>1497.9819842905945</v>
      </c>
      <c r="H107" s="187">
        <f t="shared" si="22"/>
        <v>1477.8479935363387</v>
      </c>
      <c r="I107" s="187">
        <f t="shared" si="18"/>
        <v>1911.7179700704496</v>
      </c>
      <c r="J107" s="187">
        <f t="shared" si="23"/>
        <v>1665.7196189312306</v>
      </c>
    </row>
    <row r="108" spans="1:10" x14ac:dyDescent="0.35">
      <c r="A108" s="188">
        <v>42917</v>
      </c>
      <c r="B108" s="216">
        <v>49864.480000000003</v>
      </c>
      <c r="C108" s="179">
        <v>1035.3</v>
      </c>
      <c r="D108" s="179">
        <v>130.4</v>
      </c>
      <c r="E108" s="187">
        <f t="shared" si="19"/>
        <v>2171.0433394665106</v>
      </c>
      <c r="F108" s="187">
        <f t="shared" si="20"/>
        <v>1812.91339269741</v>
      </c>
      <c r="G108" s="187">
        <f t="shared" si="21"/>
        <v>1480.4787868110548</v>
      </c>
      <c r="H108" s="187">
        <f t="shared" si="22"/>
        <v>1483.5741889775422</v>
      </c>
      <c r="I108" s="187">
        <f t="shared" si="18"/>
        <v>1894.8175184043282</v>
      </c>
      <c r="J108" s="187">
        <f t="shared" si="23"/>
        <v>1674.1562138737124</v>
      </c>
    </row>
    <row r="109" spans="1:10" x14ac:dyDescent="0.35">
      <c r="A109" s="188">
        <v>42948</v>
      </c>
      <c r="B109" s="216">
        <v>49834.07</v>
      </c>
      <c r="C109" s="179">
        <v>1015.61</v>
      </c>
      <c r="D109" s="179">
        <v>130.4</v>
      </c>
      <c r="E109" s="187">
        <f t="shared" si="19"/>
        <v>2169.7193222912952</v>
      </c>
      <c r="F109" s="187">
        <f t="shared" si="20"/>
        <v>1823.5184664142719</v>
      </c>
      <c r="G109" s="187">
        <f t="shared" si="21"/>
        <v>1452.3220908656192</v>
      </c>
      <c r="H109" s="187">
        <f t="shared" si="22"/>
        <v>1489.3225716222837</v>
      </c>
      <c r="I109" s="187">
        <f t="shared" si="18"/>
        <v>1882.7604297210246</v>
      </c>
      <c r="J109" s="187">
        <f t="shared" si="23"/>
        <v>1682.6355387771159</v>
      </c>
    </row>
    <row r="110" spans="1:10" x14ac:dyDescent="0.35">
      <c r="A110" s="188">
        <v>42979</v>
      </c>
      <c r="B110" s="216">
        <v>50166.87</v>
      </c>
      <c r="C110" s="179">
        <v>1029.9100000000001</v>
      </c>
      <c r="D110" s="179">
        <v>130.5</v>
      </c>
      <c r="E110" s="187">
        <f t="shared" si="19"/>
        <v>2184.2090597431743</v>
      </c>
      <c r="F110" s="187">
        <f t="shared" si="20"/>
        <v>1834.1855770651612</v>
      </c>
      <c r="G110" s="187">
        <f t="shared" si="21"/>
        <v>1472.7710879209637</v>
      </c>
      <c r="H110" s="187">
        <f t="shared" si="22"/>
        <v>1495.0932274389877</v>
      </c>
      <c r="I110" s="187">
        <f t="shared" si="18"/>
        <v>1899.63387101429</v>
      </c>
      <c r="J110" s="187">
        <f t="shared" si="23"/>
        <v>1691.1578100616407</v>
      </c>
    </row>
    <row r="111" spans="1:10" x14ac:dyDescent="0.35">
      <c r="A111" s="188">
        <v>43009</v>
      </c>
      <c r="B111" s="216">
        <v>51701.68</v>
      </c>
      <c r="C111" s="179">
        <v>1016.28</v>
      </c>
      <c r="D111" s="179">
        <v>130.80000000000001</v>
      </c>
      <c r="E111" s="187">
        <f t="shared" si="19"/>
        <v>2251.032959798817</v>
      </c>
      <c r="F111" s="187">
        <f t="shared" si="20"/>
        <v>1844.9150875500713</v>
      </c>
      <c r="G111" s="187">
        <f t="shared" si="21"/>
        <v>1453.2801907276528</v>
      </c>
      <c r="H111" s="187">
        <f t="shared" si="22"/>
        <v>1500.8862427291795</v>
      </c>
      <c r="I111" s="187">
        <f t="shared" si="18"/>
        <v>1931.9318521703512</v>
      </c>
      <c r="J111" s="187">
        <f t="shared" si="23"/>
        <v>1699.7232452436187</v>
      </c>
    </row>
    <row r="112" spans="1:10" x14ac:dyDescent="0.35">
      <c r="A112" s="188">
        <v>43040</v>
      </c>
      <c r="B112" s="216">
        <v>53113.94</v>
      </c>
      <c r="C112" s="179">
        <v>1032.98</v>
      </c>
      <c r="D112" s="179">
        <v>130.9</v>
      </c>
      <c r="E112" s="187">
        <f t="shared" si="19"/>
        <v>2312.5211707777539</v>
      </c>
      <c r="F112" s="187">
        <f t="shared" si="20"/>
        <v>1855.707362891867</v>
      </c>
      <c r="G112" s="187">
        <f t="shared" si="21"/>
        <v>1477.1611872887893</v>
      </c>
      <c r="H112" s="187">
        <f t="shared" si="22"/>
        <v>1506.7017041287754</v>
      </c>
      <c r="I112" s="187">
        <f t="shared" si="18"/>
        <v>1978.3771773821682</v>
      </c>
      <c r="J112" s="187">
        <f t="shared" si="23"/>
        <v>1708.3320629410666</v>
      </c>
    </row>
    <row r="113" spans="1:10" x14ac:dyDescent="0.35">
      <c r="A113" s="188">
        <v>43070</v>
      </c>
      <c r="B113" s="216">
        <v>53364.69</v>
      </c>
      <c r="C113" s="179">
        <v>1041.1099999999999</v>
      </c>
      <c r="D113" s="179">
        <v>131.30000000000001</v>
      </c>
      <c r="E113" s="187">
        <f t="shared" si="19"/>
        <v>2323.4385435724012</v>
      </c>
      <c r="F113" s="187">
        <f t="shared" si="20"/>
        <v>1866.5627702487016</v>
      </c>
      <c r="G113" s="187">
        <f t="shared" si="21"/>
        <v>1488.7870856146596</v>
      </c>
      <c r="H113" s="187">
        <f t="shared" si="22"/>
        <v>1512.5396986093785</v>
      </c>
      <c r="I113" s="187">
        <f t="shared" si="18"/>
        <v>1989.5779603893047</v>
      </c>
      <c r="J113" s="187">
        <f t="shared" si="23"/>
        <v>1716.9844828792648</v>
      </c>
    </row>
    <row r="114" spans="1:10" x14ac:dyDescent="0.35">
      <c r="A114" s="188">
        <v>43101</v>
      </c>
      <c r="B114" s="216">
        <v>54002.68</v>
      </c>
      <c r="C114" s="179">
        <v>1036.8399999999999</v>
      </c>
      <c r="D114" s="179">
        <v>130.80000000000001</v>
      </c>
      <c r="E114" s="187">
        <f t="shared" si="19"/>
        <v>2351.2159101496968</v>
      </c>
      <c r="F114" s="187">
        <f t="shared" si="20"/>
        <v>1877.4816789265092</v>
      </c>
      <c r="G114" s="187">
        <f t="shared" si="21"/>
        <v>1482.6809864939378</v>
      </c>
      <c r="H114" s="187">
        <f t="shared" si="22"/>
        <v>1518.4003134795798</v>
      </c>
      <c r="I114" s="187">
        <f t="shared" si="18"/>
        <v>2003.8019406873932</v>
      </c>
      <c r="J114" s="187">
        <f t="shared" si="23"/>
        <v>1725.6807258963659</v>
      </c>
    </row>
    <row r="115" spans="1:10" x14ac:dyDescent="0.35">
      <c r="A115" s="188">
        <v>43132</v>
      </c>
      <c r="B115" s="216">
        <v>53249.36</v>
      </c>
      <c r="C115" s="179">
        <v>1028.55</v>
      </c>
      <c r="D115" s="179">
        <v>131.69999999999999</v>
      </c>
      <c r="E115" s="187">
        <f t="shared" si="19"/>
        <v>2318.4172051699816</v>
      </c>
      <c r="F115" s="187">
        <f t="shared" si="20"/>
        <v>1888.4644603915676</v>
      </c>
      <c r="G115" s="187">
        <f t="shared" si="21"/>
        <v>1470.8262882010142</v>
      </c>
      <c r="H115" s="187">
        <f t="shared" si="22"/>
        <v>1524.2836363862634</v>
      </c>
      <c r="I115" s="187">
        <f t="shared" si="18"/>
        <v>1979.3808383823946</v>
      </c>
      <c r="J115" s="187">
        <f t="shared" si="23"/>
        <v>1734.4210139490317</v>
      </c>
    </row>
    <row r="116" spans="1:10" x14ac:dyDescent="0.35">
      <c r="A116" s="188">
        <v>43160</v>
      </c>
      <c r="B116" s="216">
        <v>51643.6</v>
      </c>
      <c r="C116" s="179">
        <v>1030.07</v>
      </c>
      <c r="D116" s="179">
        <v>132.5</v>
      </c>
      <c r="E116" s="187">
        <f t="shared" si="19"/>
        <v>2248.5042219646671</v>
      </c>
      <c r="F116" s="187">
        <f t="shared" si="20"/>
        <v>1899.511488283136</v>
      </c>
      <c r="G116" s="187">
        <f t="shared" si="21"/>
        <v>1472.999887888016</v>
      </c>
      <c r="H116" s="187">
        <f t="shared" si="22"/>
        <v>1530.1897553159174</v>
      </c>
      <c r="I116" s="187">
        <f t="shared" si="18"/>
        <v>1938.3024883340067</v>
      </c>
      <c r="J116" s="187">
        <f t="shared" si="23"/>
        <v>1743.2055701180977</v>
      </c>
    </row>
    <row r="117" spans="1:10" x14ac:dyDescent="0.35">
      <c r="A117" s="188">
        <v>43191</v>
      </c>
      <c r="B117" s="216">
        <v>51562.02</v>
      </c>
      <c r="C117" s="179">
        <v>1037.8499999999999</v>
      </c>
      <c r="D117" s="179">
        <v>132.9</v>
      </c>
      <c r="E117" s="187">
        <f t="shared" si="19"/>
        <v>2244.9523205784762</v>
      </c>
      <c r="F117" s="187">
        <f t="shared" si="20"/>
        <v>1910.6231384261669</v>
      </c>
      <c r="G117" s="187">
        <f t="shared" si="21"/>
        <v>1484.1252862859587</v>
      </c>
      <c r="H117" s="187">
        <f t="shared" si="22"/>
        <v>1536.1187585959499</v>
      </c>
      <c r="I117" s="187">
        <f t="shared" si="18"/>
        <v>1940.6215068614692</v>
      </c>
      <c r="J117" s="187">
        <f t="shared" si="23"/>
        <v>1752.0346186142672</v>
      </c>
    </row>
    <row r="118" spans="1:10" x14ac:dyDescent="0.35">
      <c r="A118" s="188">
        <v>43221</v>
      </c>
      <c r="B118" s="216">
        <v>52501.09</v>
      </c>
      <c r="C118" s="179">
        <v>1028.96</v>
      </c>
      <c r="D118" s="179">
        <v>133.30000000000001</v>
      </c>
      <c r="E118" s="187">
        <f t="shared" si="19"/>
        <v>2285.8383715067685</v>
      </c>
      <c r="F118" s="187">
        <f t="shared" si="20"/>
        <v>1921.7997888440909</v>
      </c>
      <c r="G118" s="187">
        <f t="shared" si="21"/>
        <v>1471.4125881165876</v>
      </c>
      <c r="H118" s="187">
        <f t="shared" si="22"/>
        <v>1542.0707348960098</v>
      </c>
      <c r="I118" s="187">
        <f t="shared" si="18"/>
        <v>1960.0680581506961</v>
      </c>
      <c r="J118" s="187">
        <f t="shared" si="23"/>
        <v>1760.9083847838331</v>
      </c>
    </row>
    <row r="119" spans="1:10" x14ac:dyDescent="0.35">
      <c r="A119" s="188">
        <v>43252</v>
      </c>
      <c r="B119" s="216">
        <v>54136.59</v>
      </c>
      <c r="C119" s="179">
        <v>1037.24</v>
      </c>
      <c r="D119" s="179">
        <v>133.4</v>
      </c>
      <c r="E119" s="187">
        <f t="shared" si="19"/>
        <v>2357.0462008413465</v>
      </c>
      <c r="F119" s="187">
        <f t="shared" si="20"/>
        <v>1933.0418197716781</v>
      </c>
      <c r="G119" s="187">
        <f t="shared" si="21"/>
        <v>1483.2529864115702</v>
      </c>
      <c r="H119" s="187">
        <f t="shared" si="22"/>
        <v>1548.045773229313</v>
      </c>
      <c r="I119" s="187">
        <f t="shared" si="18"/>
        <v>2007.5289150694359</v>
      </c>
      <c r="J119" s="187">
        <f t="shared" si="23"/>
        <v>1769.8270951144307</v>
      </c>
    </row>
    <row r="120" spans="1:10" x14ac:dyDescent="0.35">
      <c r="A120" s="188">
        <v>43282</v>
      </c>
      <c r="B120" s="216">
        <v>55053.34</v>
      </c>
      <c r="C120" s="179">
        <v>1043.18</v>
      </c>
      <c r="D120" s="179">
        <v>133.6</v>
      </c>
      <c r="E120" s="187">
        <f t="shared" si="19"/>
        <v>2396.9604640895727</v>
      </c>
      <c r="F120" s="187">
        <f t="shared" si="20"/>
        <v>1944.3496136679732</v>
      </c>
      <c r="G120" s="187">
        <f t="shared" si="21"/>
        <v>1491.7471851884056</v>
      </c>
      <c r="H120" s="187">
        <f t="shared" si="22"/>
        <v>1554.0439629539737</v>
      </c>
      <c r="I120" s="187">
        <f t="shared" si="18"/>
        <v>2034.8751525291059</v>
      </c>
      <c r="J120" s="187">
        <f t="shared" si="23"/>
        <v>1778.7909772408177</v>
      </c>
    </row>
    <row r="121" spans="1:10" x14ac:dyDescent="0.35">
      <c r="A121" s="188">
        <v>43313</v>
      </c>
      <c r="B121" s="216">
        <v>55686.45</v>
      </c>
      <c r="C121" s="179">
        <v>1035.51</v>
      </c>
      <c r="D121" s="179">
        <v>134.30000000000001</v>
      </c>
      <c r="E121" s="187">
        <f t="shared" si="19"/>
        <v>2424.5253609590404</v>
      </c>
      <c r="F121" s="187">
        <f t="shared" si="20"/>
        <v>1955.7235552293075</v>
      </c>
      <c r="G121" s="187">
        <f t="shared" si="21"/>
        <v>1480.7790867678118</v>
      </c>
      <c r="H121" s="187">
        <f t="shared" si="22"/>
        <v>1560.0653937743405</v>
      </c>
      <c r="I121" s="187">
        <f t="shared" si="18"/>
        <v>2047.0268512825489</v>
      </c>
      <c r="J121" s="187">
        <f t="shared" si="23"/>
        <v>1787.800259950684</v>
      </c>
    </row>
    <row r="122" spans="1:10" x14ac:dyDescent="0.35">
      <c r="A122" s="188">
        <v>43344</v>
      </c>
      <c r="B122" s="216">
        <v>55229.8</v>
      </c>
      <c r="C122" s="179">
        <v>1043.29</v>
      </c>
      <c r="D122" s="179">
        <v>134.19999999999999</v>
      </c>
      <c r="E122" s="187">
        <f t="shared" si="19"/>
        <v>2404.6433338935349</v>
      </c>
      <c r="F122" s="187">
        <f t="shared" si="20"/>
        <v>1967.1640314023862</v>
      </c>
      <c r="G122" s="187">
        <f t="shared" si="21"/>
        <v>1491.9044851657543</v>
      </c>
      <c r="H122" s="187">
        <f t="shared" si="22"/>
        <v>1566.1101557423381</v>
      </c>
      <c r="I122" s="187">
        <f t="shared" si="18"/>
        <v>2039.5477944024226</v>
      </c>
      <c r="J122" s="187">
        <f t="shared" si="23"/>
        <v>1796.8551731904915</v>
      </c>
    </row>
    <row r="123" spans="1:10" x14ac:dyDescent="0.35">
      <c r="A123" s="188">
        <v>43374</v>
      </c>
      <c r="B123" s="216">
        <v>54738.58</v>
      </c>
      <c r="C123" s="179">
        <v>1033.2</v>
      </c>
      <c r="D123" s="179">
        <v>133.69999999999999</v>
      </c>
      <c r="E123" s="187">
        <f t="shared" si="19"/>
        <v>2383.256167934665</v>
      </c>
      <c r="F123" s="187">
        <f t="shared" si="20"/>
        <v>1978.6714313974524</v>
      </c>
      <c r="G123" s="187">
        <f t="shared" si="21"/>
        <v>1477.475787243487</v>
      </c>
      <c r="H123" s="187">
        <f t="shared" si="22"/>
        <v>1572.178339258814</v>
      </c>
      <c r="I123" s="187">
        <f t="shared" si="18"/>
        <v>2020.9440156581936</v>
      </c>
      <c r="J123" s="187">
        <f t="shared" si="23"/>
        <v>1805.9559480713433</v>
      </c>
    </row>
    <row r="124" spans="1:10" x14ac:dyDescent="0.35">
      <c r="A124" s="188">
        <v>43405</v>
      </c>
      <c r="B124" s="216">
        <v>51304.15</v>
      </c>
      <c r="C124" s="179">
        <v>1026.8599999999999</v>
      </c>
      <c r="D124" s="179">
        <v>134.1</v>
      </c>
      <c r="E124" s="187">
        <f t="shared" si="19"/>
        <v>2233.7249509969979</v>
      </c>
      <c r="F124" s="187">
        <f t="shared" si="20"/>
        <v>1990.246146701528</v>
      </c>
      <c r="G124" s="187">
        <f t="shared" si="21"/>
        <v>1468.4095885490194</v>
      </c>
      <c r="H124" s="187">
        <f t="shared" si="22"/>
        <v>1578.2700350748908</v>
      </c>
      <c r="I124" s="187">
        <f t="shared" si="18"/>
        <v>1927.5988060178065</v>
      </c>
      <c r="J124" s="187">
        <f t="shared" si="23"/>
        <v>1815.1028168748815</v>
      </c>
    </row>
    <row r="125" spans="1:10" x14ac:dyDescent="0.35">
      <c r="A125" s="188">
        <v>43435</v>
      </c>
      <c r="B125" s="216">
        <v>52014.81</v>
      </c>
      <c r="C125" s="179">
        <v>1037.3800000000001</v>
      </c>
      <c r="D125" s="179">
        <v>133.5</v>
      </c>
      <c r="E125" s="187">
        <f t="shared" si="19"/>
        <v>2264.6662875881998</v>
      </c>
      <c r="F125" s="187">
        <f t="shared" si="20"/>
        <v>2001.8885710917332</v>
      </c>
      <c r="G125" s="187">
        <f t="shared" si="21"/>
        <v>1483.4531863827417</v>
      </c>
      <c r="H125" s="187">
        <f t="shared" si="22"/>
        <v>1584.3853342933226</v>
      </c>
      <c r="I125" s="187">
        <f t="shared" si="18"/>
        <v>1952.1810471060166</v>
      </c>
      <c r="J125" s="187">
        <f t="shared" si="23"/>
        <v>1824.2960130592169</v>
      </c>
    </row>
    <row r="126" spans="1:10" x14ac:dyDescent="0.35">
      <c r="A126" s="188">
        <v>43466</v>
      </c>
      <c r="B126" s="216">
        <v>49203.86</v>
      </c>
      <c r="C126" s="179">
        <v>1051.44</v>
      </c>
      <c r="D126" s="179">
        <v>133.4</v>
      </c>
      <c r="E126" s="187">
        <f t="shared" si="19"/>
        <v>2142.2806881580368</v>
      </c>
      <c r="F126" s="187">
        <f t="shared" si="20"/>
        <v>2013.5991006486818</v>
      </c>
      <c r="G126" s="187">
        <f t="shared" si="21"/>
        <v>1503.558983487507</v>
      </c>
      <c r="H126" s="187">
        <f t="shared" si="22"/>
        <v>1590.5243283698585</v>
      </c>
      <c r="I126" s="187">
        <f t="shared" si="18"/>
        <v>1886.7920062898249</v>
      </c>
      <c r="J126" s="187">
        <f t="shared" si="23"/>
        <v>1833.5357712648868</v>
      </c>
    </row>
    <row r="127" spans="1:10" x14ac:dyDescent="0.35">
      <c r="A127" s="188">
        <v>43497</v>
      </c>
      <c r="B127" s="216">
        <v>53501.98</v>
      </c>
      <c r="C127" s="179">
        <v>1065.49</v>
      </c>
      <c r="D127" s="179">
        <v>133.6</v>
      </c>
      <c r="E127" s="187">
        <f t="shared" si="19"/>
        <v>2329.4159956600465</v>
      </c>
      <c r="F127" s="187">
        <f t="shared" si="20"/>
        <v>2025.3781337699568</v>
      </c>
      <c r="G127" s="187">
        <f t="shared" si="21"/>
        <v>1523.6504805943314</v>
      </c>
      <c r="H127" s="187">
        <f t="shared" si="22"/>
        <v>1596.6871091146095</v>
      </c>
      <c r="I127" s="187">
        <f t="shared" si="18"/>
        <v>2007.1097896337606</v>
      </c>
      <c r="J127" s="187">
        <f t="shared" si="23"/>
        <v>1842.8223273208441</v>
      </c>
    </row>
    <row r="128" spans="1:10" x14ac:dyDescent="0.35">
      <c r="A128" s="188">
        <v>43525</v>
      </c>
      <c r="B128" s="216">
        <v>55186.28</v>
      </c>
      <c r="C128" s="179">
        <v>1067.43</v>
      </c>
      <c r="D128" s="179">
        <v>134.5</v>
      </c>
      <c r="E128" s="187">
        <f t="shared" si="19"/>
        <v>2402.7485220729045</v>
      </c>
      <c r="F128" s="187">
        <f t="shared" si="20"/>
        <v>2037.2260711836639</v>
      </c>
      <c r="G128" s="187">
        <f t="shared" si="21"/>
        <v>1526.4246801948466</v>
      </c>
      <c r="H128" s="187">
        <f t="shared" si="22"/>
        <v>1602.8737686934219</v>
      </c>
      <c r="I128" s="187">
        <f t="shared" si="18"/>
        <v>2052.2189853216814</v>
      </c>
      <c r="J128" s="187">
        <f t="shared" si="23"/>
        <v>1852.1559182504768</v>
      </c>
    </row>
    <row r="129" spans="1:10" x14ac:dyDescent="0.35">
      <c r="A129" s="188">
        <v>43556</v>
      </c>
      <c r="B129" s="216">
        <v>55745.5</v>
      </c>
      <c r="C129" s="179">
        <v>1092.55</v>
      </c>
      <c r="D129" s="179">
        <v>135.4</v>
      </c>
      <c r="E129" s="187">
        <f t="shared" si="19"/>
        <v>2427.0963315015092</v>
      </c>
      <c r="F129" s="187">
        <f t="shared" si="20"/>
        <v>2049.1433159620642</v>
      </c>
      <c r="G129" s="187">
        <f t="shared" si="21"/>
        <v>1562.3462750221368</v>
      </c>
      <c r="H129" s="187">
        <f t="shared" si="22"/>
        <v>1609.0843996292558</v>
      </c>
      <c r="I129" s="187">
        <f t="shared" si="18"/>
        <v>2081.1963089097603</v>
      </c>
      <c r="J129" s="187">
        <f t="shared" si="23"/>
        <v>1861.5367822776568</v>
      </c>
    </row>
    <row r="130" spans="1:10" x14ac:dyDescent="0.35">
      <c r="A130" s="188">
        <v>43586</v>
      </c>
      <c r="B130" s="216">
        <v>57540.93</v>
      </c>
      <c r="C130" s="179">
        <v>1091.43</v>
      </c>
      <c r="D130" s="179">
        <v>136</v>
      </c>
      <c r="E130" s="187">
        <f t="shared" si="19"/>
        <v>2505.267333043656</v>
      </c>
      <c r="F130" s="187">
        <f t="shared" si="20"/>
        <v>2061.1302735352879</v>
      </c>
      <c r="G130" s="187">
        <f t="shared" si="21"/>
        <v>1560.7446752527671</v>
      </c>
      <c r="H130" s="187">
        <f t="shared" si="22"/>
        <v>1615.3190948035685</v>
      </c>
      <c r="I130" s="187">
        <f t="shared" si="18"/>
        <v>2127.4582699273005</v>
      </c>
      <c r="J130" s="187">
        <f t="shared" si="23"/>
        <v>1870.9651588328206</v>
      </c>
    </row>
    <row r="131" spans="1:10" x14ac:dyDescent="0.35">
      <c r="A131" s="188">
        <v>43617</v>
      </c>
      <c r="B131" s="216">
        <v>55777.87</v>
      </c>
      <c r="C131" s="179">
        <v>1109.9000000000001</v>
      </c>
      <c r="D131" s="179">
        <v>136.6</v>
      </c>
      <c r="E131" s="187">
        <f t="shared" si="19"/>
        <v>2428.5056848708518</v>
      </c>
      <c r="F131" s="187">
        <f t="shared" si="20"/>
        <v>2073.1873517051249</v>
      </c>
      <c r="G131" s="187">
        <f t="shared" si="21"/>
        <v>1587.1567714494254</v>
      </c>
      <c r="H131" s="187">
        <f t="shared" si="22"/>
        <v>1621.5779474577037</v>
      </c>
      <c r="I131" s="187">
        <f t="shared" si="18"/>
        <v>2091.9661195022813</v>
      </c>
      <c r="J131" s="187">
        <f t="shared" si="23"/>
        <v>1880.4412885590807</v>
      </c>
    </row>
    <row r="132" spans="1:10" x14ac:dyDescent="0.35">
      <c r="A132" s="188">
        <v>43647</v>
      </c>
      <c r="B132" s="216">
        <v>57186.51</v>
      </c>
      <c r="C132" s="179">
        <v>1120.0139999999999</v>
      </c>
      <c r="D132" s="179">
        <v>136.30000000000001</v>
      </c>
      <c r="E132" s="187">
        <f t="shared" si="19"/>
        <v>2489.8362851238994</v>
      </c>
      <c r="F132" s="187">
        <f t="shared" si="20"/>
        <v>2085.3149606589013</v>
      </c>
      <c r="G132" s="187">
        <f t="shared" si="21"/>
        <v>1601.6197893667504</v>
      </c>
      <c r="H132" s="187">
        <f t="shared" si="22"/>
        <v>1627.8610511942857</v>
      </c>
      <c r="I132" s="187">
        <f t="shared" si="18"/>
        <v>2134.5496868210398</v>
      </c>
      <c r="J132" s="187">
        <f t="shared" si="23"/>
        <v>1889.9654133183669</v>
      </c>
    </row>
    <row r="133" spans="1:10" x14ac:dyDescent="0.35">
      <c r="A133" s="188">
        <v>43678</v>
      </c>
      <c r="B133" s="216">
        <v>57382.78</v>
      </c>
      <c r="C133" s="179">
        <v>1121.893</v>
      </c>
      <c r="D133" s="179">
        <v>137</v>
      </c>
      <c r="E133" s="187">
        <f t="shared" si="19"/>
        <v>2498.3816600327941</v>
      </c>
      <c r="F133" s="187">
        <f t="shared" si="20"/>
        <v>2097.5135129834325</v>
      </c>
      <c r="G133" s="187">
        <f t="shared" si="21"/>
        <v>1604.306758979827</v>
      </c>
      <c r="H133" s="187">
        <f t="shared" si="22"/>
        <v>1634.1684999786198</v>
      </c>
      <c r="I133" s="187">
        <f t="shared" si="18"/>
        <v>2140.7516996116074</v>
      </c>
      <c r="J133" s="187">
        <f t="shared" si="23"/>
        <v>1899.5377761975999</v>
      </c>
    </row>
    <row r="134" spans="1:10" x14ac:dyDescent="0.35">
      <c r="A134" s="188">
        <f t="shared" ref="A134:A165" si="24">DATE(YEAR(A133),MONTH(A133)+1,1)</f>
        <v>43709</v>
      </c>
      <c r="B134" s="179">
        <v>57632.06</v>
      </c>
      <c r="C134" s="179">
        <v>1142.93</v>
      </c>
      <c r="D134" s="179">
        <v>136.80000000000001</v>
      </c>
      <c r="E134" s="187">
        <f t="shared" si="19"/>
        <v>2509.2350306818453</v>
      </c>
      <c r="F134" s="187">
        <f t="shared" si="20"/>
        <v>2109.7834236790595</v>
      </c>
      <c r="G134" s="187">
        <f t="shared" si="21"/>
        <v>1634.3896646478886</v>
      </c>
      <c r="H134" s="187">
        <f t="shared" si="22"/>
        <v>1640.5003881400971</v>
      </c>
      <c r="I134" s="187">
        <f t="shared" ref="I134:I165" si="25">(0.6*E134)+(0.4*G134)</f>
        <v>2159.2968842682626</v>
      </c>
      <c r="J134" s="187">
        <f t="shared" si="23"/>
        <v>1909.1586215148955</v>
      </c>
    </row>
    <row r="135" spans="1:10" x14ac:dyDescent="0.35">
      <c r="A135" s="188">
        <f t="shared" si="24"/>
        <v>43739</v>
      </c>
      <c r="B135" s="179">
        <v>58605.05</v>
      </c>
      <c r="C135" s="179">
        <v>1133.3309999999999</v>
      </c>
      <c r="D135" s="179">
        <v>136.19999999999999</v>
      </c>
      <c r="E135" s="187">
        <f t="shared" ref="E135:E166" si="26">E134*B135/B134</f>
        <v>2551.5979202350409</v>
      </c>
      <c r="F135" s="187">
        <f t="shared" ref="F135:F166" si="27">F134*(1+F$4)^(1/12)</f>
        <v>2122.125110173768</v>
      </c>
      <c r="G135" s="187">
        <f t="shared" ref="G135:G166" si="28">G134*C135/C134</f>
        <v>1620.6630966245141</v>
      </c>
      <c r="H135" s="187">
        <f t="shared" ref="H135:H166" si="29">H134*(1+H$4)^(1/12)</f>
        <v>1646.8568103736056</v>
      </c>
      <c r="I135" s="187">
        <f t="shared" si="25"/>
        <v>2179.2239907908302</v>
      </c>
      <c r="J135" s="187">
        <f t="shared" ref="J135:J166" si="30">J134*(1+J$4)^(1/12)</f>
        <v>1918.8281948258004</v>
      </c>
    </row>
    <row r="136" spans="1:10" x14ac:dyDescent="0.35">
      <c r="A136" s="188">
        <f t="shared" si="24"/>
        <v>43770</v>
      </c>
      <c r="B136" s="179">
        <v>58101.27</v>
      </c>
      <c r="C136" s="179">
        <v>1131.3720000000001</v>
      </c>
      <c r="D136" s="179">
        <v>136.6</v>
      </c>
      <c r="E136" s="187">
        <f t="shared" si="26"/>
        <v>2529.6639060117609</v>
      </c>
      <c r="F136" s="187">
        <f t="shared" si="27"/>
        <v>2134.5389923373891</v>
      </c>
      <c r="G136" s="187">
        <f t="shared" si="28"/>
        <v>1617.8617270279117</v>
      </c>
      <c r="H136" s="187">
        <f t="shared" si="29"/>
        <v>1653.2378617409461</v>
      </c>
      <c r="I136" s="187">
        <f t="shared" si="25"/>
        <v>2164.943034418221</v>
      </c>
      <c r="J136" s="187">
        <f t="shared" si="30"/>
        <v>1928.5467429295597</v>
      </c>
    </row>
    <row r="137" spans="1:10" x14ac:dyDescent="0.35">
      <c r="A137" s="188">
        <f t="shared" si="24"/>
        <v>43800</v>
      </c>
      <c r="B137" s="179">
        <v>60186.91</v>
      </c>
      <c r="C137" s="179">
        <v>1137.22</v>
      </c>
      <c r="D137" s="179">
        <v>136.4</v>
      </c>
      <c r="E137" s="187">
        <f t="shared" si="26"/>
        <v>2620.4703243384929</v>
      </c>
      <c r="F137" s="187">
        <f t="shared" si="27"/>
        <v>2147.025492495884</v>
      </c>
      <c r="G137" s="187">
        <f t="shared" si="28"/>
        <v>1626.2243658236916</v>
      </c>
      <c r="H137" s="187">
        <f t="shared" si="29"/>
        <v>1659.6436376722534</v>
      </c>
      <c r="I137" s="187">
        <f t="shared" si="25"/>
        <v>2222.7719409325723</v>
      </c>
      <c r="J137" s="187">
        <f t="shared" si="30"/>
        <v>1938.3145138754162</v>
      </c>
    </row>
    <row r="138" spans="1:10" x14ac:dyDescent="0.35">
      <c r="A138" s="188">
        <f t="shared" si="24"/>
        <v>43831</v>
      </c>
      <c r="B138" s="179">
        <v>60460.25</v>
      </c>
      <c r="C138" s="179">
        <v>1123.682</v>
      </c>
      <c r="D138" s="179">
        <v>136.4</v>
      </c>
      <c r="E138" s="187">
        <f t="shared" si="26"/>
        <v>2632.3712403093355</v>
      </c>
      <c r="F138" s="187">
        <f t="shared" si="27"/>
        <v>2159.5850354457116</v>
      </c>
      <c r="G138" s="187">
        <f t="shared" si="28"/>
        <v>1606.8650286114362</v>
      </c>
      <c r="H138" s="187">
        <f t="shared" si="29"/>
        <v>1666.0742339674248</v>
      </c>
      <c r="I138" s="187">
        <f t="shared" si="25"/>
        <v>2222.1687556301758</v>
      </c>
      <c r="J138" s="187">
        <f t="shared" si="30"/>
        <v>1948.1317569689404</v>
      </c>
    </row>
    <row r="139" spans="1:10" x14ac:dyDescent="0.35">
      <c r="A139" s="188">
        <f t="shared" si="24"/>
        <v>43862</v>
      </c>
      <c r="B139" s="179">
        <v>61514.91</v>
      </c>
      <c r="C139" s="179">
        <v>1156.355</v>
      </c>
      <c r="D139" s="179">
        <v>136.80000000000001</v>
      </c>
      <c r="E139" s="187">
        <f t="shared" si="26"/>
        <v>2678.2899497474318</v>
      </c>
      <c r="F139" s="187">
        <f t="shared" si="27"/>
        <v>2172.218048468279</v>
      </c>
      <c r="G139" s="187">
        <f t="shared" si="28"/>
        <v>1653.5874118834131</v>
      </c>
      <c r="H139" s="187">
        <f t="shared" si="29"/>
        <v>1672.5297467975515</v>
      </c>
      <c r="I139" s="187">
        <f t="shared" si="25"/>
        <v>2268.4089346018245</v>
      </c>
      <c r="J139" s="187">
        <f t="shared" si="30"/>
        <v>1957.9987227783952</v>
      </c>
    </row>
    <row r="140" spans="1:10" x14ac:dyDescent="0.35">
      <c r="A140" s="188">
        <f t="shared" si="24"/>
        <v>43891</v>
      </c>
      <c r="B140" s="179">
        <v>57884.56</v>
      </c>
      <c r="C140" s="179">
        <v>1164.559</v>
      </c>
      <c r="D140" s="179">
        <v>137.4</v>
      </c>
      <c r="E140" s="187">
        <f t="shared" si="26"/>
        <v>2520.2285965069636</v>
      </c>
      <c r="F140" s="187">
        <f t="shared" si="27"/>
        <v>2184.9249613444799</v>
      </c>
      <c r="G140" s="187">
        <f t="shared" si="28"/>
        <v>1665.3191301940456</v>
      </c>
      <c r="H140" s="187">
        <f t="shared" si="29"/>
        <v>1679.0102727063577</v>
      </c>
      <c r="I140" s="187">
        <f t="shared" si="25"/>
        <v>2178.2648099817961</v>
      </c>
      <c r="J140" s="187">
        <f t="shared" si="30"/>
        <v>1967.9156631411299</v>
      </c>
    </row>
    <row r="141" spans="1:10" x14ac:dyDescent="0.35">
      <c r="A141" s="188">
        <f t="shared" si="24"/>
        <v>43922</v>
      </c>
      <c r="B141" s="179">
        <v>47826.36</v>
      </c>
      <c r="C141" s="179">
        <v>1141.2619999999999</v>
      </c>
      <c r="D141" s="179">
        <v>136.6</v>
      </c>
      <c r="E141" s="187">
        <f t="shared" si="26"/>
        <v>2082.3058884586285</v>
      </c>
      <c r="F141" s="187">
        <f t="shared" si="27"/>
        <v>2197.7062063693147</v>
      </c>
      <c r="G141" s="187">
        <f t="shared" si="28"/>
        <v>1632.0044249913631</v>
      </c>
      <c r="H141" s="187">
        <f t="shared" si="29"/>
        <v>1685.5159086116437</v>
      </c>
      <c r="I141" s="187">
        <f t="shared" si="25"/>
        <v>1902.1853030717223</v>
      </c>
      <c r="J141" s="187">
        <f t="shared" si="30"/>
        <v>1977.8828311700086</v>
      </c>
    </row>
    <row r="142" spans="1:10" x14ac:dyDescent="0.35">
      <c r="A142" s="188">
        <f t="shared" si="24"/>
        <v>43952</v>
      </c>
      <c r="B142" s="179">
        <v>52987.85</v>
      </c>
      <c r="C142" s="179">
        <v>1184.4659999999999</v>
      </c>
      <c r="D142" s="179">
        <v>135.69999999999999</v>
      </c>
      <c r="E142" s="187">
        <f t="shared" si="26"/>
        <v>2307.0313540851225</v>
      </c>
      <c r="F142" s="187">
        <f t="shared" si="27"/>
        <v>2210.5622183665969</v>
      </c>
      <c r="G142" s="187">
        <f t="shared" si="28"/>
        <v>1693.7861360947966</v>
      </c>
      <c r="H142" s="187">
        <f t="shared" si="29"/>
        <v>1692.0467518067362</v>
      </c>
      <c r="I142" s="187">
        <f t="shared" si="25"/>
        <v>2061.7332668889921</v>
      </c>
      <c r="J142" s="187">
        <f t="shared" si="30"/>
        <v>1987.90048125987</v>
      </c>
    </row>
    <row r="143" spans="1:10" x14ac:dyDescent="0.35">
      <c r="A143" s="188">
        <f t="shared" si="24"/>
        <v>43983</v>
      </c>
      <c r="B143" s="179">
        <v>54598.39</v>
      </c>
      <c r="C143" s="179">
        <v>1188.173</v>
      </c>
      <c r="D143" s="179">
        <v>136.1</v>
      </c>
      <c r="E143" s="187">
        <f t="shared" si="26"/>
        <v>2377.1524531108098</v>
      </c>
      <c r="F143" s="187">
        <f t="shared" si="27"/>
        <v>2223.4934347037474</v>
      </c>
      <c r="G143" s="187">
        <f t="shared" si="28"/>
        <v>1699.0871453314514</v>
      </c>
      <c r="H143" s="187">
        <f t="shared" si="29"/>
        <v>1698.6028999619427</v>
      </c>
      <c r="I143" s="187">
        <f t="shared" si="25"/>
        <v>2105.9263299990662</v>
      </c>
      <c r="J143" s="187">
        <f t="shared" si="30"/>
        <v>1997.9688690940213</v>
      </c>
    </row>
    <row r="144" spans="1:10" x14ac:dyDescent="0.35">
      <c r="A144" s="188">
        <f t="shared" si="24"/>
        <v>44013</v>
      </c>
      <c r="B144" s="179">
        <v>55943.07</v>
      </c>
      <c r="C144" s="179">
        <v>1208.2660000000001</v>
      </c>
      <c r="D144" s="179">
        <v>137.19999999999999</v>
      </c>
      <c r="E144" s="187">
        <f t="shared" si="26"/>
        <v>2435.6983069473249</v>
      </c>
      <c r="F144" s="187">
        <f t="shared" si="27"/>
        <v>2236.5002953066728</v>
      </c>
      <c r="G144" s="187">
        <f t="shared" si="28"/>
        <v>1727.8201311939015</v>
      </c>
      <c r="H144" s="187">
        <f t="shared" si="29"/>
        <v>1705.1844511260124</v>
      </c>
      <c r="I144" s="187">
        <f t="shared" si="25"/>
        <v>2152.5470366459558</v>
      </c>
      <c r="J144" s="187">
        <f t="shared" si="30"/>
        <v>2008.0882516507629</v>
      </c>
    </row>
    <row r="145" spans="1:10" x14ac:dyDescent="0.35">
      <c r="A145" s="188">
        <f t="shared" si="24"/>
        <v>44044</v>
      </c>
      <c r="B145" s="179">
        <v>58450.99</v>
      </c>
      <c r="C145" s="179">
        <v>1223.5920000000001</v>
      </c>
      <c r="D145" s="179">
        <v>137.19999999999999</v>
      </c>
      <c r="E145" s="187">
        <f t="shared" si="26"/>
        <v>2544.8903212211094</v>
      </c>
      <c r="F145" s="187">
        <f t="shared" si="27"/>
        <v>2249.5832426747324</v>
      </c>
      <c r="G145" s="187">
        <f t="shared" si="28"/>
        <v>1749.7363080379721</v>
      </c>
      <c r="H145" s="187">
        <f t="shared" si="29"/>
        <v>1711.7915037276023</v>
      </c>
      <c r="I145" s="187">
        <f t="shared" si="25"/>
        <v>2226.8287159478546</v>
      </c>
      <c r="J145" s="187">
        <f t="shared" si="30"/>
        <v>2018.2588872099479</v>
      </c>
    </row>
    <row r="146" spans="1:10" x14ac:dyDescent="0.35">
      <c r="A146" s="188">
        <f t="shared" si="24"/>
        <v>44075</v>
      </c>
      <c r="B146" s="179">
        <v>59823.68</v>
      </c>
      <c r="C146" s="179">
        <v>1209.76</v>
      </c>
      <c r="D146" s="179">
        <v>137</v>
      </c>
      <c r="E146" s="187">
        <f t="shared" si="26"/>
        <v>2604.6556989339078</v>
      </c>
      <c r="F146" s="187">
        <f t="shared" si="27"/>
        <v>2262.7427218957923</v>
      </c>
      <c r="G146" s="187">
        <f t="shared" si="28"/>
        <v>1729.956550886257</v>
      </c>
      <c r="H146" s="187">
        <f t="shared" si="29"/>
        <v>1718.4241565767497</v>
      </c>
      <c r="I146" s="187">
        <f t="shared" si="25"/>
        <v>2254.7760397148477</v>
      </c>
      <c r="J146" s="187">
        <f t="shared" si="30"/>
        <v>2028.4810353595744</v>
      </c>
    </row>
    <row r="147" spans="1:10" x14ac:dyDescent="0.35">
      <c r="A147" s="188">
        <f t="shared" si="24"/>
        <v>44105</v>
      </c>
      <c r="B147" s="179">
        <v>58590.32</v>
      </c>
      <c r="C147" s="179">
        <v>1213.5820000000001</v>
      </c>
      <c r="D147" s="179">
        <v>136.9</v>
      </c>
      <c r="E147" s="187">
        <f t="shared" si="26"/>
        <v>2550.9565926128466</v>
      </c>
      <c r="F147" s="187">
        <f t="shared" si="27"/>
        <v>2275.9791806613671</v>
      </c>
      <c r="G147" s="187">
        <f t="shared" si="28"/>
        <v>1735.4220100992311</v>
      </c>
      <c r="H147" s="187">
        <f t="shared" si="29"/>
        <v>1725.0825088663498</v>
      </c>
      <c r="I147" s="187">
        <f t="shared" si="25"/>
        <v>2224.7427596074003</v>
      </c>
      <c r="J147" s="187">
        <f t="shared" si="30"/>
        <v>2038.7549570024109</v>
      </c>
    </row>
    <row r="148" spans="1:10" x14ac:dyDescent="0.35">
      <c r="A148" s="188">
        <f t="shared" si="24"/>
        <v>44136</v>
      </c>
      <c r="B148" s="179">
        <v>56765.68</v>
      </c>
      <c r="C148" s="179">
        <v>1204.403</v>
      </c>
      <c r="D148" s="179">
        <v>137.5</v>
      </c>
      <c r="E148" s="187">
        <f t="shared" si="26"/>
        <v>2471.5138205449502</v>
      </c>
      <c r="F148" s="187">
        <f t="shared" si="27"/>
        <v>2289.2930692818509</v>
      </c>
      <c r="G148" s="187">
        <f t="shared" si="28"/>
        <v>1722.2960419893705</v>
      </c>
      <c r="H148" s="187">
        <f t="shared" si="29"/>
        <v>1731.7666601736389</v>
      </c>
      <c r="I148" s="187">
        <f t="shared" si="25"/>
        <v>2171.8267091227181</v>
      </c>
      <c r="J148" s="187">
        <f t="shared" si="30"/>
        <v>2049.0809143626552</v>
      </c>
    </row>
    <row r="149" spans="1:10" x14ac:dyDescent="0.35">
      <c r="A149" s="188">
        <f t="shared" si="24"/>
        <v>44166</v>
      </c>
      <c r="B149" s="179">
        <v>62764.58</v>
      </c>
      <c r="C149" s="179">
        <v>1216.7840000000001</v>
      </c>
      <c r="D149" s="179">
        <v>137.69999999999999</v>
      </c>
      <c r="E149" s="187">
        <f t="shared" si="26"/>
        <v>2732.6991751124833</v>
      </c>
      <c r="F149" s="187">
        <f t="shared" si="27"/>
        <v>2302.6848407018369</v>
      </c>
      <c r="G149" s="187">
        <f t="shared" si="28"/>
        <v>1740.0008694398755</v>
      </c>
      <c r="H149" s="187">
        <f t="shared" si="29"/>
        <v>1738.4767104616833</v>
      </c>
      <c r="I149" s="187">
        <f t="shared" si="25"/>
        <v>2335.6198528434402</v>
      </c>
      <c r="J149" s="187">
        <f t="shared" si="30"/>
        <v>2059.4591709926276</v>
      </c>
    </row>
    <row r="150" spans="1:10" x14ac:dyDescent="0.35">
      <c r="A150" s="188">
        <f t="shared" si="24"/>
        <v>44197</v>
      </c>
      <c r="B150" s="179">
        <v>63846.13</v>
      </c>
      <c r="C150" s="179">
        <v>1221.2360000000001</v>
      </c>
      <c r="D150" s="179">
        <v>137.4</v>
      </c>
      <c r="E150" s="187">
        <f t="shared" si="26"/>
        <v>2779.788644887361</v>
      </c>
      <c r="F150" s="187">
        <f t="shared" si="27"/>
        <v>2316.1549505155267</v>
      </c>
      <c r="G150" s="187">
        <f t="shared" si="28"/>
        <v>1746.3672285231196</v>
      </c>
      <c r="H150" s="187">
        <f t="shared" si="29"/>
        <v>1745.2127600808753</v>
      </c>
      <c r="I150" s="187">
        <f t="shared" si="25"/>
        <v>2366.4200783416645</v>
      </c>
      <c r="J150" s="187">
        <f t="shared" si="30"/>
        <v>2069.889991779497</v>
      </c>
    </row>
    <row r="151" spans="1:10" x14ac:dyDescent="0.35">
      <c r="A151" s="188">
        <f t="shared" si="24"/>
        <v>44228</v>
      </c>
      <c r="B151" s="179">
        <v>63640.32</v>
      </c>
      <c r="C151" s="179">
        <v>1207.7070000000001</v>
      </c>
      <c r="D151" s="179">
        <v>138.19999999999999</v>
      </c>
      <c r="E151" s="187">
        <f t="shared" si="26"/>
        <v>2770.8279091152122</v>
      </c>
      <c r="F151" s="187">
        <f t="shared" si="27"/>
        <v>2329.7038569822303</v>
      </c>
      <c r="G151" s="187">
        <f t="shared" si="28"/>
        <v>1727.0207613090108</v>
      </c>
      <c r="H151" s="187">
        <f t="shared" si="29"/>
        <v>1751.974909770433</v>
      </c>
      <c r="I151" s="187">
        <f t="shared" si="25"/>
        <v>2353.3050499927317</v>
      </c>
      <c r="J151" s="187">
        <f t="shared" si="30"/>
        <v>2080.3736429520427</v>
      </c>
    </row>
    <row r="152" spans="1:10" x14ac:dyDescent="0.35">
      <c r="A152" s="188">
        <f t="shared" si="24"/>
        <v>44256</v>
      </c>
      <c r="B152" s="179">
        <v>66418.02</v>
      </c>
      <c r="C152" s="179">
        <v>1177.251</v>
      </c>
      <c r="D152" s="179">
        <v>138.9</v>
      </c>
      <c r="E152" s="187">
        <f t="shared" si="26"/>
        <v>2891.7658409664241</v>
      </c>
      <c r="F152" s="187">
        <f t="shared" si="27"/>
        <v>2343.3320210419556</v>
      </c>
      <c r="G152" s="187">
        <f t="shared" si="28"/>
        <v>1683.4686875805091</v>
      </c>
      <c r="H152" s="187">
        <f t="shared" si="29"/>
        <v>1758.7632606599072</v>
      </c>
      <c r="I152" s="187">
        <f t="shared" si="25"/>
        <v>2408.4469796120579</v>
      </c>
      <c r="J152" s="187">
        <f t="shared" si="30"/>
        <v>2090.9103920874481</v>
      </c>
    </row>
    <row r="153" spans="1:10" x14ac:dyDescent="0.35">
      <c r="A153" s="188">
        <f t="shared" si="24"/>
        <v>44287</v>
      </c>
      <c r="B153" s="179">
        <v>68987.39</v>
      </c>
      <c r="C153" s="179">
        <v>1159.7170000000001</v>
      </c>
      <c r="D153" s="179">
        <v>139.6</v>
      </c>
      <c r="E153" s="187">
        <f t="shared" si="26"/>
        <v>3003.6333190816085</v>
      </c>
      <c r="F153" s="187">
        <f t="shared" si="27"/>
        <v>2357.0399063310906</v>
      </c>
      <c r="G153" s="187">
        <f t="shared" si="28"/>
        <v>1658.3950711911102</v>
      </c>
      <c r="H153" s="187">
        <f t="shared" si="29"/>
        <v>1765.5779142706945</v>
      </c>
      <c r="I153" s="187">
        <f t="shared" si="25"/>
        <v>2465.5380199254091</v>
      </c>
      <c r="J153" s="187">
        <f t="shared" si="30"/>
        <v>2101.5005081181316</v>
      </c>
    </row>
    <row r="154" spans="1:10" x14ac:dyDescent="0.35">
      <c r="A154" s="188">
        <f t="shared" si="24"/>
        <v>44317</v>
      </c>
      <c r="B154" s="179">
        <v>70636.009999999995</v>
      </c>
      <c r="C154" s="179">
        <v>1160.3920000000001</v>
      </c>
      <c r="D154" s="179">
        <v>140.30000000000001</v>
      </c>
      <c r="E154" s="187">
        <f t="shared" si="26"/>
        <v>3075.4123784503472</v>
      </c>
      <c r="F154" s="187">
        <f t="shared" si="27"/>
        <v>2370.8279791981759</v>
      </c>
      <c r="G154" s="187">
        <f t="shared" si="28"/>
        <v>1659.3603210521142</v>
      </c>
      <c r="H154" s="187">
        <f t="shared" si="29"/>
        <v>1772.4189725175538</v>
      </c>
      <c r="I154" s="187">
        <f t="shared" si="25"/>
        <v>2508.991555491054</v>
      </c>
      <c r="J154" s="187">
        <f t="shared" si="30"/>
        <v>2112.1442613386093</v>
      </c>
    </row>
    <row r="155" spans="1:10" x14ac:dyDescent="0.35">
      <c r="A155" s="188">
        <f t="shared" si="24"/>
        <v>44348</v>
      </c>
      <c r="B155" s="179">
        <v>73068.22</v>
      </c>
      <c r="C155" s="179">
        <v>1167.7070000000001</v>
      </c>
      <c r="D155" s="179">
        <v>141</v>
      </c>
      <c r="E155" s="187">
        <f t="shared" si="26"/>
        <v>3181.3080645315786</v>
      </c>
      <c r="F155" s="187">
        <f t="shared" si="27"/>
        <v>2384.6967087197695</v>
      </c>
      <c r="G155" s="187">
        <f t="shared" si="28"/>
        <v>1669.8207695458098</v>
      </c>
      <c r="H155" s="187">
        <f t="shared" si="29"/>
        <v>1779.2865377101325</v>
      </c>
      <c r="I155" s="187">
        <f t="shared" si="25"/>
        <v>2576.7131465372709</v>
      </c>
      <c r="J155" s="187">
        <f t="shared" si="30"/>
        <v>2122.8419234123949</v>
      </c>
    </row>
    <row r="156" spans="1:10" x14ac:dyDescent="0.35">
      <c r="A156" s="188">
        <f t="shared" si="24"/>
        <v>44378</v>
      </c>
      <c r="B156" s="179">
        <v>74881.47</v>
      </c>
      <c r="C156" s="179">
        <v>1178.9092348807285</v>
      </c>
      <c r="D156" s="179">
        <v>141.4</v>
      </c>
      <c r="E156" s="187">
        <f t="shared" si="26"/>
        <v>3260.2549288182945</v>
      </c>
      <c r="F156" s="187">
        <f t="shared" si="27"/>
        <v>2398.6465667164071</v>
      </c>
      <c r="G156" s="187">
        <f t="shared" si="28"/>
        <v>1685.8399631184875</v>
      </c>
      <c r="H156" s="187">
        <f t="shared" si="29"/>
        <v>1786.1807125544954</v>
      </c>
      <c r="I156" s="187">
        <f t="shared" si="25"/>
        <v>2630.4889425383717</v>
      </c>
      <c r="J156" s="187">
        <f t="shared" si="30"/>
        <v>2133.5937673789326</v>
      </c>
    </row>
    <row r="157" spans="1:10" x14ac:dyDescent="0.35">
      <c r="A157" s="188">
        <f>DATE(YEAR(A156),MONTH(A156)+1,1)</f>
        <v>44409</v>
      </c>
      <c r="B157" s="179">
        <v>75483</v>
      </c>
      <c r="C157" s="179">
        <v>1191.0519999999999</v>
      </c>
      <c r="D157" s="179">
        <v>142.30000000000001</v>
      </c>
      <c r="E157" s="187">
        <f t="shared" si="26"/>
        <v>3286.4448680293176</v>
      </c>
      <c r="F157" s="187">
        <f t="shared" si="27"/>
        <v>2412.6780277686512</v>
      </c>
      <c r="G157" s="187">
        <f t="shared" si="28"/>
        <v>1703.2041147386078</v>
      </c>
      <c r="H157" s="187">
        <f t="shared" si="29"/>
        <v>1793.1016001546609</v>
      </c>
      <c r="I157" s="187">
        <f t="shared" si="25"/>
        <v>2653.1485667130337</v>
      </c>
      <c r="J157" s="187">
        <f t="shared" si="30"/>
        <v>2144.4000676605665</v>
      </c>
    </row>
    <row r="158" spans="1:10" x14ac:dyDescent="0.35">
      <c r="A158" s="188">
        <f t="shared" si="24"/>
        <v>44440</v>
      </c>
      <c r="B158" s="179">
        <v>76715.55</v>
      </c>
      <c r="C158" s="179">
        <v>1189.5719999999999</v>
      </c>
      <c r="D158" s="179">
        <v>142.6</v>
      </c>
      <c r="E158" s="187">
        <f t="shared" si="26"/>
        <v>3340.1087078619889</v>
      </c>
      <c r="F158" s="187">
        <f t="shared" si="27"/>
        <v>2426.7915692332381</v>
      </c>
      <c r="G158" s="187">
        <f t="shared" si="28"/>
        <v>1701.0877150433694</v>
      </c>
      <c r="H158" s="187">
        <f t="shared" si="29"/>
        <v>1800.049304014143</v>
      </c>
      <c r="I158" s="187">
        <f t="shared" si="25"/>
        <v>2684.500310734541</v>
      </c>
      <c r="J158" s="187">
        <f t="shared" si="30"/>
        <v>2155.2611000695447</v>
      </c>
    </row>
    <row r="159" spans="1:10" x14ac:dyDescent="0.35">
      <c r="A159" s="188">
        <f t="shared" si="24"/>
        <v>44470</v>
      </c>
      <c r="B159" s="179">
        <v>75008.990000000005</v>
      </c>
      <c r="C159" s="179">
        <v>1172.973</v>
      </c>
      <c r="D159" s="179">
        <v>142.9</v>
      </c>
      <c r="E159" s="187">
        <f t="shared" si="26"/>
        <v>3265.8070061015383</v>
      </c>
      <c r="F159" s="187">
        <f t="shared" si="27"/>
        <v>2440.9876712593168</v>
      </c>
      <c r="G159" s="187">
        <f t="shared" si="28"/>
        <v>1677.3511484614351</v>
      </c>
      <c r="H159" s="187">
        <f t="shared" si="29"/>
        <v>1807.0239280374992</v>
      </c>
      <c r="I159" s="187">
        <f t="shared" si="25"/>
        <v>2630.4246630454973</v>
      </c>
      <c r="J159" s="187">
        <f t="shared" si="30"/>
        <v>2166.1771418150583</v>
      </c>
    </row>
    <row r="160" spans="1:10" x14ac:dyDescent="0.35">
      <c r="A160" s="188">
        <f t="shared" si="24"/>
        <v>44501</v>
      </c>
      <c r="B160" s="179">
        <v>78771.100000000006</v>
      </c>
      <c r="C160" s="179">
        <v>1160.6120000000001</v>
      </c>
      <c r="D160" s="179">
        <v>143.9</v>
      </c>
      <c r="E160" s="187">
        <f t="shared" si="26"/>
        <v>3429.6050414533629</v>
      </c>
      <c r="F160" s="187">
        <f t="shared" si="27"/>
        <v>2455.2668168047858</v>
      </c>
      <c r="G160" s="187">
        <f t="shared" si="28"/>
        <v>1659.6749210068119</v>
      </c>
      <c r="H160" s="187">
        <f t="shared" si="29"/>
        <v>1814.0255765318843</v>
      </c>
      <c r="I160" s="187">
        <f t="shared" si="25"/>
        <v>2721.6329932747421</v>
      </c>
      <c r="J160" s="187">
        <f t="shared" si="30"/>
        <v>2177.1484715103179</v>
      </c>
    </row>
    <row r="161" spans="1:22" x14ac:dyDescent="0.35">
      <c r="A161" s="188">
        <f t="shared" si="24"/>
        <v>44531</v>
      </c>
      <c r="B161" s="179">
        <v>77493.75</v>
      </c>
      <c r="C161" s="179">
        <v>1170.7</v>
      </c>
      <c r="D161" s="179">
        <v>144.19999999999999</v>
      </c>
      <c r="E161" s="187">
        <f t="shared" si="26"/>
        <v>3373.9906600406307</v>
      </c>
      <c r="F161" s="187">
        <f t="shared" si="27"/>
        <v>2469.6294916527208</v>
      </c>
      <c r="G161" s="187">
        <f t="shared" si="28"/>
        <v>1674.1007589294913</v>
      </c>
      <c r="H161" s="187">
        <f t="shared" si="29"/>
        <v>1821.0543542086109</v>
      </c>
      <c r="I161" s="187">
        <f t="shared" si="25"/>
        <v>2694.034699596175</v>
      </c>
      <c r="J161" s="187">
        <f t="shared" si="30"/>
        <v>2188.1753691796634</v>
      </c>
      <c r="N161" s="183"/>
    </row>
    <row r="162" spans="1:22" x14ac:dyDescent="0.35">
      <c r="A162" s="188">
        <f t="shared" si="24"/>
        <v>44562</v>
      </c>
      <c r="B162" s="179">
        <v>79865.73</v>
      </c>
      <c r="C162" s="179">
        <v>1190.1656314699794</v>
      </c>
      <c r="D162" s="179">
        <v>144</v>
      </c>
      <c r="E162" s="187">
        <f t="shared" si="26"/>
        <v>3477.2639997074189</v>
      </c>
      <c r="F162" s="187">
        <f t="shared" si="27"/>
        <v>2484.0761844279032</v>
      </c>
      <c r="G162" s="187">
        <f t="shared" si="28"/>
        <v>1701.9366079231997</v>
      </c>
      <c r="H162" s="187">
        <f t="shared" si="29"/>
        <v>1828.1103661847144</v>
      </c>
      <c r="I162" s="187">
        <f t="shared" si="25"/>
        <v>2767.1330429937311</v>
      </c>
      <c r="J162" s="187">
        <f t="shared" si="30"/>
        <v>2199.2581162657125</v>
      </c>
      <c r="N162" s="183"/>
    </row>
    <row r="163" spans="1:22" x14ac:dyDescent="0.35">
      <c r="A163" s="188">
        <f t="shared" si="24"/>
        <v>44593</v>
      </c>
      <c r="B163" s="179">
        <v>79536.98</v>
      </c>
      <c r="C163" s="179">
        <v>1149.7</v>
      </c>
      <c r="D163" s="179">
        <v>145.30000000000001</v>
      </c>
      <c r="E163" s="187">
        <f t="shared" si="26"/>
        <v>3462.9505946974873</v>
      </c>
      <c r="F163" s="187">
        <f t="shared" si="27"/>
        <v>2498.6073866134429</v>
      </c>
      <c r="G163" s="187">
        <f t="shared" si="28"/>
        <v>1644.0707632538108</v>
      </c>
      <c r="H163" s="187">
        <f t="shared" si="29"/>
        <v>1835.1937179845261</v>
      </c>
      <c r="I163" s="187">
        <f t="shared" si="25"/>
        <v>2735.398662120017</v>
      </c>
      <c r="J163" s="187">
        <f t="shared" si="30"/>
        <v>2210.3969956365422</v>
      </c>
      <c r="N163" s="183"/>
    </row>
    <row r="164" spans="1:22" x14ac:dyDescent="0.35">
      <c r="A164" s="188">
        <f t="shared" si="24"/>
        <v>44621</v>
      </c>
      <c r="B164" s="179">
        <v>79759.63</v>
      </c>
      <c r="C164" s="179">
        <v>1141.5</v>
      </c>
      <c r="D164" s="179">
        <v>146.80000000000001</v>
      </c>
      <c r="E164" s="187">
        <f t="shared" si="26"/>
        <v>3472.6445251171417</v>
      </c>
      <c r="F164" s="187">
        <f t="shared" si="27"/>
        <v>2513.2235925674986</v>
      </c>
      <c r="G164" s="187">
        <f t="shared" si="28"/>
        <v>1632.3447649423545</v>
      </c>
      <c r="H164" s="187">
        <f t="shared" si="29"/>
        <v>1842.3045155412506</v>
      </c>
      <c r="I164" s="187">
        <f t="shared" si="25"/>
        <v>2736.5246210472264</v>
      </c>
      <c r="J164" s="187">
        <f t="shared" si="30"/>
        <v>2221.5922915929104</v>
      </c>
      <c r="N164" s="185"/>
    </row>
    <row r="165" spans="1:22" x14ac:dyDescent="0.35">
      <c r="A165" s="188">
        <f t="shared" si="24"/>
        <v>44652</v>
      </c>
      <c r="B165" s="179">
        <v>82914.679999999993</v>
      </c>
      <c r="C165" s="179">
        <v>1107.24081</v>
      </c>
      <c r="D165" s="179">
        <v>148.9</v>
      </c>
      <c r="E165" s="187">
        <f t="shared" si="26"/>
        <v>3610.0118512816539</v>
      </c>
      <c r="F165" s="187">
        <f t="shared" si="27"/>
        <v>2527.9252995400961</v>
      </c>
      <c r="G165" s="187">
        <f t="shared" si="28"/>
        <v>1583.3541302970059</v>
      </c>
      <c r="H165" s="187">
        <f t="shared" si="29"/>
        <v>1849.44286519855</v>
      </c>
      <c r="I165" s="187">
        <f t="shared" si="25"/>
        <v>2799.3487628877947</v>
      </c>
      <c r="J165" s="187">
        <f t="shared" si="30"/>
        <v>2232.8442898755115</v>
      </c>
      <c r="M165" s="182"/>
      <c r="N165" s="183"/>
      <c r="O165" s="182"/>
      <c r="P165" s="182"/>
      <c r="R165" s="182"/>
      <c r="S165" s="182"/>
      <c r="T165" s="182"/>
      <c r="U165" s="182"/>
      <c r="V165" s="182"/>
    </row>
    <row r="166" spans="1:22" x14ac:dyDescent="0.35">
      <c r="A166" s="188">
        <f t="shared" ref="A166:A187" si="31">DATE(YEAR(A165),MONTH(A165)+1,1)</f>
        <v>44682</v>
      </c>
      <c r="B166" s="179">
        <v>78800.53</v>
      </c>
      <c r="C166" s="179">
        <v>1068.7</v>
      </c>
      <c r="D166" s="179">
        <v>149.80000000000001</v>
      </c>
      <c r="E166" s="187">
        <f t="shared" si="26"/>
        <v>3430.8863905315143</v>
      </c>
      <c r="F166" s="187">
        <f t="shared" si="27"/>
        <v>2542.7130076900448</v>
      </c>
      <c r="G166" s="187">
        <f t="shared" si="28"/>
        <v>1528.2407799333284</v>
      </c>
      <c r="H166" s="187">
        <f t="shared" si="29"/>
        <v>1856.6088737121352</v>
      </c>
      <c r="I166" s="187">
        <f t="shared" ref="I166:I187" si="32">(0.6*E166)+(0.4*G166)</f>
        <v>2669.8281462922396</v>
      </c>
      <c r="J166" s="187">
        <f t="shared" si="30"/>
        <v>2244.1532776722693</v>
      </c>
      <c r="N166" s="181"/>
    </row>
    <row r="167" spans="1:22" x14ac:dyDescent="0.35">
      <c r="A167" s="188">
        <f t="shared" si="31"/>
        <v>44713</v>
      </c>
      <c r="B167" s="179">
        <v>78845.48</v>
      </c>
      <c r="C167" s="179">
        <v>1067.97</v>
      </c>
      <c r="D167" s="217">
        <v>151.9</v>
      </c>
      <c r="E167" s="187">
        <f t="shared" ref="E167:E187" si="33">E166*B167/B166</f>
        <v>3432.8434629427575</v>
      </c>
      <c r="F167" s="187">
        <f t="shared" ref="F167:F187" si="34">F166*(1+F$4)^(1/12)</f>
        <v>2557.5872201019542</v>
      </c>
      <c r="G167" s="187">
        <f t="shared" ref="G167:G187" si="35">G166*C167/C166</f>
        <v>1527.1968800836498</v>
      </c>
      <c r="H167" s="187">
        <f t="shared" ref="H167:H187" si="36">H166*(1+H$4)^(1/12)</f>
        <v>1863.8026482513615</v>
      </c>
      <c r="I167" s="187">
        <f t="shared" si="32"/>
        <v>2670.5848297991142</v>
      </c>
      <c r="J167" s="187">
        <f t="shared" ref="J167:J187" si="37">J166*(1+J$4)^(1/12)</f>
        <v>2255.5195436256668</v>
      </c>
      <c r="N167" s="181"/>
      <c r="O167" s="186"/>
    </row>
    <row r="168" spans="1:22" x14ac:dyDescent="0.35">
      <c r="A168" s="188">
        <f t="shared" si="31"/>
        <v>44743</v>
      </c>
      <c r="B168" s="179">
        <v>71981.649999999994</v>
      </c>
      <c r="C168" s="179">
        <v>1044.68</v>
      </c>
      <c r="D168" s="217">
        <v>152.9</v>
      </c>
      <c r="E168" s="187">
        <f t="shared" si="33"/>
        <v>3134.0000296064345</v>
      </c>
      <c r="F168" s="187">
        <f t="shared" si="34"/>
        <v>2572.5484428033478</v>
      </c>
      <c r="G168" s="187">
        <f t="shared" si="35"/>
        <v>1493.892184879526</v>
      </c>
      <c r="H168" s="187">
        <f t="shared" si="36"/>
        <v>1871.0242964008316</v>
      </c>
      <c r="I168" s="187">
        <f t="shared" si="32"/>
        <v>2477.9568917156712</v>
      </c>
      <c r="J168" s="187">
        <f t="shared" si="37"/>
        <v>2266.943377840113</v>
      </c>
      <c r="N168" s="181"/>
      <c r="O168" s="186"/>
    </row>
    <row r="169" spans="1:22" x14ac:dyDescent="0.35">
      <c r="A169" s="188">
        <f t="shared" si="31"/>
        <v>44774</v>
      </c>
      <c r="B169" s="179">
        <v>75333.210000000006</v>
      </c>
      <c r="C169" s="179">
        <v>1085.46</v>
      </c>
      <c r="D169" s="217">
        <v>153.1</v>
      </c>
      <c r="E169" s="187">
        <f t="shared" si="33"/>
        <v>3279.9231800097355</v>
      </c>
      <c r="F169" s="187">
        <f t="shared" si="34"/>
        <v>2587.5971847818796</v>
      </c>
      <c r="G169" s="187">
        <f t="shared" si="35"/>
        <v>1552.2075764821095</v>
      </c>
      <c r="H169" s="187">
        <f t="shared" si="36"/>
        <v>1878.273926162005</v>
      </c>
      <c r="I169" s="187">
        <f t="shared" si="32"/>
        <v>2588.8369385986853</v>
      </c>
      <c r="J169" s="187">
        <f t="shared" si="37"/>
        <v>2278.4250718893491</v>
      </c>
      <c r="N169" s="181"/>
      <c r="O169" s="186"/>
    </row>
    <row r="170" spans="1:22" x14ac:dyDescent="0.35">
      <c r="A170" s="188">
        <f t="shared" si="31"/>
        <v>44805</v>
      </c>
      <c r="B170" s="179">
        <v>74122.63</v>
      </c>
      <c r="C170" s="179">
        <v>1055.7</v>
      </c>
      <c r="D170" s="217">
        <v>152.6</v>
      </c>
      <c r="E170" s="187">
        <f t="shared" si="33"/>
        <v>3227.2158892510356</v>
      </c>
      <c r="F170" s="187">
        <f t="shared" si="34"/>
        <v>2602.7339580026487</v>
      </c>
      <c r="G170" s="187">
        <f t="shared" si="35"/>
        <v>1509.6507826102879</v>
      </c>
      <c r="H170" s="187">
        <f t="shared" si="36"/>
        <v>1885.5516459548123</v>
      </c>
      <c r="I170" s="187">
        <f t="shared" si="32"/>
        <v>2540.1898465947365</v>
      </c>
      <c r="J170" s="187">
        <f t="shared" si="37"/>
        <v>2289.9649188238882</v>
      </c>
      <c r="N170" s="181"/>
      <c r="O170" s="186"/>
    </row>
    <row r="171" spans="1:22" x14ac:dyDescent="0.35">
      <c r="A171" s="188">
        <f t="shared" si="31"/>
        <v>44835</v>
      </c>
      <c r="B171" s="179">
        <v>70967.39</v>
      </c>
      <c r="C171" s="179">
        <v>1050.1199999999999</v>
      </c>
      <c r="D171" s="217">
        <v>152.69999999999999</v>
      </c>
      <c r="E171" s="187">
        <f t="shared" si="33"/>
        <v>3089.8402907003574</v>
      </c>
      <c r="F171" s="187">
        <f t="shared" si="34"/>
        <v>2617.9592774256184</v>
      </c>
      <c r="G171" s="187">
        <f t="shared" si="35"/>
        <v>1501.6713837593211</v>
      </c>
      <c r="H171" s="187">
        <f t="shared" si="36"/>
        <v>1892.8575646192778</v>
      </c>
      <c r="I171" s="187">
        <f t="shared" si="32"/>
        <v>2454.5727279239427</v>
      </c>
      <c r="J171" s="187">
        <f t="shared" si="37"/>
        <v>2301.5632131784964</v>
      </c>
      <c r="N171" s="181"/>
      <c r="O171" s="186"/>
    </row>
    <row r="172" spans="1:22" x14ac:dyDescent="0.35">
      <c r="A172" s="188">
        <f t="shared" si="31"/>
        <v>44866</v>
      </c>
      <c r="B172" s="179">
        <v>74921.23</v>
      </c>
      <c r="C172" s="179">
        <v>1039.5899999999999</v>
      </c>
      <c r="D172" s="217">
        <v>153.80000000000001</v>
      </c>
      <c r="E172" s="187">
        <f t="shared" si="33"/>
        <v>3261.9860344705971</v>
      </c>
      <c r="F172" s="187">
        <f t="shared" si="34"/>
        <v>2633.2736610231336</v>
      </c>
      <c r="G172" s="187">
        <f t="shared" si="35"/>
        <v>1486.6134859276583</v>
      </c>
      <c r="H172" s="187">
        <f t="shared" si="36"/>
        <v>1900.1917914171463</v>
      </c>
      <c r="I172" s="187">
        <f t="shared" si="32"/>
        <v>2551.8370150534215</v>
      </c>
      <c r="J172" s="187">
        <f t="shared" si="37"/>
        <v>2313.2202509797098</v>
      </c>
      <c r="N172" s="181"/>
      <c r="O172" s="186"/>
    </row>
    <row r="173" spans="1:22" x14ac:dyDescent="0.35">
      <c r="A173" s="188">
        <f t="shared" si="31"/>
        <v>44896</v>
      </c>
      <c r="B173" s="179">
        <v>79070.81</v>
      </c>
      <c r="C173" s="179">
        <v>1068.8499999999999</v>
      </c>
      <c r="D173" s="217">
        <v>154</v>
      </c>
      <c r="E173" s="187">
        <f t="shared" si="33"/>
        <v>3442.6540775462181</v>
      </c>
      <c r="F173" s="187">
        <f t="shared" si="34"/>
        <v>2648.6776297975439</v>
      </c>
      <c r="G173" s="187">
        <f t="shared" si="35"/>
        <v>1528.45527990244</v>
      </c>
      <c r="H173" s="187">
        <f t="shared" si="36"/>
        <v>1907.5544360335173</v>
      </c>
      <c r="I173" s="187">
        <f t="shared" si="32"/>
        <v>2676.9745584887069</v>
      </c>
      <c r="J173" s="187">
        <f t="shared" si="37"/>
        <v>2324.9363297533896</v>
      </c>
      <c r="N173" s="181"/>
      <c r="O173" s="186"/>
    </row>
    <row r="174" spans="1:22" x14ac:dyDescent="0.35">
      <c r="A174" s="188">
        <f t="shared" si="31"/>
        <v>44927</v>
      </c>
      <c r="B174" s="179">
        <v>75200.12</v>
      </c>
      <c r="C174" s="179">
        <v>1051.2</v>
      </c>
      <c r="D174" s="217">
        <v>153.1</v>
      </c>
      <c r="E174" s="187">
        <f t="shared" si="33"/>
        <v>3274.12859119522</v>
      </c>
      <c r="F174" s="187">
        <f t="shared" si="34"/>
        <v>2664.1717077989269</v>
      </c>
      <c r="G174" s="187">
        <f t="shared" si="35"/>
        <v>1503.2157835369278</v>
      </c>
      <c r="H174" s="187">
        <f t="shared" si="36"/>
        <v>1914.9456085784857</v>
      </c>
      <c r="I174" s="187">
        <f t="shared" si="32"/>
        <v>2565.7634681319032</v>
      </c>
      <c r="J174" s="187">
        <f t="shared" si="37"/>
        <v>2336.7117485323165</v>
      </c>
      <c r="N174" s="181"/>
      <c r="O174" s="186"/>
    </row>
    <row r="175" spans="1:22" x14ac:dyDescent="0.35">
      <c r="A175" s="188">
        <f t="shared" si="31"/>
        <v>44958</v>
      </c>
      <c r="B175" s="179">
        <v>80710.34</v>
      </c>
      <c r="C175" s="179">
        <v>1083.68</v>
      </c>
      <c r="D175" s="217">
        <v>153.9</v>
      </c>
      <c r="E175" s="187">
        <f t="shared" si="33"/>
        <v>3514.0373685452523</v>
      </c>
      <c r="F175" s="187">
        <f t="shared" si="34"/>
        <v>2679.7564221429184</v>
      </c>
      <c r="G175" s="187">
        <f t="shared" si="35"/>
        <v>1549.6621768486473</v>
      </c>
      <c r="H175" s="187">
        <f t="shared" si="36"/>
        <v>1922.3654195887884</v>
      </c>
      <c r="I175" s="187">
        <f t="shared" si="32"/>
        <v>2728.2872918666103</v>
      </c>
      <c r="J175" s="187">
        <f t="shared" si="37"/>
        <v>2348.5468078638232</v>
      </c>
      <c r="N175" s="181"/>
      <c r="O175" s="186"/>
    </row>
    <row r="176" spans="1:22" x14ac:dyDescent="0.35">
      <c r="A176" s="188">
        <f t="shared" si="31"/>
        <v>44986</v>
      </c>
      <c r="B176" s="179">
        <v>78945.78</v>
      </c>
      <c r="C176" s="179">
        <v>1062.08</v>
      </c>
      <c r="D176" s="217">
        <v>154.5</v>
      </c>
      <c r="E176" s="187">
        <f t="shared" si="33"/>
        <v>3437.2104120606155</v>
      </c>
      <c r="F176" s="187">
        <f t="shared" si="34"/>
        <v>2695.4323030286432</v>
      </c>
      <c r="G176" s="187">
        <f t="shared" si="35"/>
        <v>1518.7741812965185</v>
      </c>
      <c r="H176" s="187">
        <f t="shared" si="36"/>
        <v>1929.8139800294573</v>
      </c>
      <c r="I176" s="187">
        <f t="shared" si="32"/>
        <v>2669.8359197549762</v>
      </c>
      <c r="J176" s="187">
        <f t="shared" si="37"/>
        <v>2360.4418098174647</v>
      </c>
      <c r="N176" s="181"/>
      <c r="O176" s="186"/>
    </row>
    <row r="177" spans="1:16" x14ac:dyDescent="0.35">
      <c r="A177" s="188">
        <f t="shared" si="31"/>
        <v>45017</v>
      </c>
      <c r="B177" s="179">
        <v>79355.64</v>
      </c>
      <c r="C177" s="179">
        <v>1085.02</v>
      </c>
      <c r="D177" s="217">
        <v>155.30000000000001</v>
      </c>
      <c r="E177" s="187">
        <f t="shared" si="33"/>
        <v>3455.0552551856968</v>
      </c>
      <c r="F177" s="187">
        <f t="shared" si="34"/>
        <v>2711.1998837567539</v>
      </c>
      <c r="G177" s="187">
        <f t="shared" si="35"/>
        <v>1551.5783765727144</v>
      </c>
      <c r="H177" s="187">
        <f t="shared" si="36"/>
        <v>1937.2914012954784</v>
      </c>
      <c r="I177" s="187">
        <f t="shared" si="32"/>
        <v>2693.6645037405037</v>
      </c>
      <c r="J177" s="187">
        <f t="shared" si="37"/>
        <v>2372.3970579927286</v>
      </c>
      <c r="N177" s="181"/>
      <c r="O177" s="186"/>
    </row>
    <row r="178" spans="1:16" x14ac:dyDescent="0.35">
      <c r="A178" s="188">
        <f t="shared" si="31"/>
        <v>45047</v>
      </c>
      <c r="B178" s="179">
        <v>80823.53</v>
      </c>
      <c r="C178" s="179">
        <v>1095.6500000000001</v>
      </c>
      <c r="D178" s="217">
        <v>156.4</v>
      </c>
      <c r="E178" s="187">
        <f t="shared" si="33"/>
        <v>3518.9655337561235</v>
      </c>
      <c r="F178" s="187">
        <f t="shared" si="34"/>
        <v>2727.059700747574</v>
      </c>
      <c r="G178" s="187">
        <f t="shared" si="35"/>
        <v>1566.7792743837852</v>
      </c>
      <c r="H178" s="187">
        <f t="shared" si="36"/>
        <v>1944.7977952134588</v>
      </c>
      <c r="I178" s="187">
        <f t="shared" si="32"/>
        <v>2738.0910300071882</v>
      </c>
      <c r="J178" s="187">
        <f t="shared" si="37"/>
        <v>2384.4128575267837</v>
      </c>
      <c r="N178" s="181"/>
      <c r="O178" s="186"/>
    </row>
    <row r="179" spans="1:16" x14ac:dyDescent="0.35">
      <c r="A179" s="188">
        <f t="shared" si="31"/>
        <v>45078</v>
      </c>
      <c r="B179" s="179">
        <v>77306.039999999994</v>
      </c>
      <c r="C179" s="179">
        <v>1077.1400000000001</v>
      </c>
      <c r="D179" s="217">
        <v>157</v>
      </c>
      <c r="E179" s="187">
        <f t="shared" si="33"/>
        <v>3365.8179778979238</v>
      </c>
      <c r="F179" s="187">
        <f t="shared" si="34"/>
        <v>2743.0122935593467</v>
      </c>
      <c r="G179" s="187">
        <f t="shared" si="35"/>
        <v>1540.3099781953638</v>
      </c>
      <c r="H179" s="187">
        <f t="shared" si="36"/>
        <v>1952.3332740432984</v>
      </c>
      <c r="I179" s="187">
        <f t="shared" si="32"/>
        <v>2635.6147780168999</v>
      </c>
      <c r="J179" s="187">
        <f t="shared" si="37"/>
        <v>2396.4895151022683</v>
      </c>
      <c r="N179" s="181"/>
      <c r="O179" s="186"/>
    </row>
    <row r="180" spans="1:16" x14ac:dyDescent="0.35">
      <c r="A180" s="188">
        <f t="shared" si="31"/>
        <v>45108</v>
      </c>
      <c r="B180" s="179">
        <v>79717.52</v>
      </c>
      <c r="C180" s="179">
        <v>1077.57</v>
      </c>
      <c r="D180" s="217">
        <v>157.19999999999999</v>
      </c>
      <c r="E180" s="187">
        <f t="shared" si="33"/>
        <v>3470.8111031096319</v>
      </c>
      <c r="F180" s="187">
        <f t="shared" si="34"/>
        <v>2759.0582049065915</v>
      </c>
      <c r="G180" s="187">
        <f t="shared" si="35"/>
        <v>1540.9248781068181</v>
      </c>
      <c r="H180" s="187">
        <f t="shared" si="36"/>
        <v>1959.8979504798683</v>
      </c>
      <c r="I180" s="187">
        <f t="shared" si="32"/>
        <v>2698.8566131085063</v>
      </c>
      <c r="J180" s="187">
        <f t="shared" si="37"/>
        <v>2408.6273389551175</v>
      </c>
      <c r="N180" s="181"/>
      <c r="O180" s="186"/>
    </row>
    <row r="181" spans="1:16" x14ac:dyDescent="0.35">
      <c r="A181" s="188">
        <f t="shared" si="31"/>
        <v>45139</v>
      </c>
      <c r="B181" s="179">
        <v>81166.080000000002</v>
      </c>
      <c r="C181" s="179">
        <v>1065.6500000000001</v>
      </c>
      <c r="D181" s="217">
        <v>158.1</v>
      </c>
      <c r="E181" s="187">
        <f t="shared" si="33"/>
        <v>3533.8797752349124</v>
      </c>
      <c r="F181" s="187">
        <f t="shared" si="34"/>
        <v>2775.1979806785666</v>
      </c>
      <c r="G181" s="187">
        <f t="shared" si="35"/>
        <v>1523.8792805613843</v>
      </c>
      <c r="H181" s="187">
        <f t="shared" si="36"/>
        <v>1967.4919376546975</v>
      </c>
      <c r="I181" s="187">
        <f t="shared" si="32"/>
        <v>2729.8795773655011</v>
      </c>
      <c r="J181" s="187">
        <f t="shared" si="37"/>
        <v>2420.8266388824309</v>
      </c>
      <c r="N181" s="181"/>
      <c r="O181" s="186"/>
    </row>
    <row r="182" spans="1:16" x14ac:dyDescent="0.35">
      <c r="A182" s="188">
        <f t="shared" si="31"/>
        <v>45170</v>
      </c>
      <c r="B182" s="179">
        <v>81421.399999999994</v>
      </c>
      <c r="C182" s="179">
        <v>1063.69</v>
      </c>
      <c r="D182" s="217">
        <v>158.69999999999999</v>
      </c>
      <c r="E182" s="187">
        <f t="shared" si="33"/>
        <v>3544.9961206862749</v>
      </c>
      <c r="F182" s="187">
        <f t="shared" si="34"/>
        <v>2791.4321699578418</v>
      </c>
      <c r="G182" s="187">
        <f t="shared" si="35"/>
        <v>1521.0764809649875</v>
      </c>
      <c r="H182" s="187">
        <f t="shared" si="36"/>
        <v>1975.1153491376633</v>
      </c>
      <c r="I182" s="187">
        <f t="shared" si="32"/>
        <v>2735.4282647977602</v>
      </c>
      <c r="J182" s="187">
        <f t="shared" si="37"/>
        <v>2433.0877262503791</v>
      </c>
      <c r="N182" s="181"/>
      <c r="O182" s="186"/>
    </row>
    <row r="183" spans="1:16" x14ac:dyDescent="0.35">
      <c r="A183" s="188">
        <f t="shared" si="31"/>
        <v>45200</v>
      </c>
      <c r="B183" s="179">
        <v>76289.98</v>
      </c>
      <c r="C183" s="179">
        <v>1035.8599999999999</v>
      </c>
      <c r="D183" s="217">
        <v>158.5</v>
      </c>
      <c r="E183" s="187">
        <f t="shared" si="33"/>
        <v>3321.579869017648</v>
      </c>
      <c r="F183" s="187">
        <f t="shared" si="34"/>
        <v>2807.7613250389768</v>
      </c>
      <c r="G183" s="187">
        <f t="shared" si="35"/>
        <v>1481.2795866957401</v>
      </c>
      <c r="H183" s="187">
        <f t="shared" si="36"/>
        <v>1982.768298938691</v>
      </c>
      <c r="I183" s="187">
        <f t="shared" si="32"/>
        <v>2585.4597560888847</v>
      </c>
      <c r="J183" s="187">
        <f t="shared" si="37"/>
        <v>2445.4109140021505</v>
      </c>
      <c r="N183" s="181"/>
      <c r="O183" s="186"/>
    </row>
    <row r="184" spans="1:16" x14ac:dyDescent="0.35">
      <c r="A184" s="188">
        <f t="shared" si="31"/>
        <v>45231</v>
      </c>
      <c r="B184" s="179">
        <v>76062.87</v>
      </c>
      <c r="C184" s="179">
        <v>1039.7</v>
      </c>
      <c r="D184" s="217">
        <v>158.6</v>
      </c>
      <c r="E184" s="187">
        <f t="shared" si="33"/>
        <v>3311.6917552174791</v>
      </c>
      <c r="F184" s="187">
        <f t="shared" si="34"/>
        <v>2824.1860014473118</v>
      </c>
      <c r="G184" s="187">
        <f t="shared" si="35"/>
        <v>1486.7707859050076</v>
      </c>
      <c r="H184" s="187">
        <f t="shared" si="36"/>
        <v>1990.4509015094582</v>
      </c>
      <c r="I184" s="187">
        <f t="shared" si="32"/>
        <v>2581.7233674924905</v>
      </c>
      <c r="J184" s="187">
        <f t="shared" si="37"/>
        <v>2457.7965166659396</v>
      </c>
      <c r="N184" s="181"/>
      <c r="O184" s="186"/>
    </row>
    <row r="185" spans="1:16" x14ac:dyDescent="0.35">
      <c r="A185" s="188">
        <f t="shared" si="31"/>
        <v>45261</v>
      </c>
      <c r="B185" s="179">
        <v>81740.259999999995</v>
      </c>
      <c r="C185" s="179">
        <v>1084.33</v>
      </c>
      <c r="D185" s="217">
        <v>158.80000000000001</v>
      </c>
      <c r="E185" s="187">
        <f t="shared" si="33"/>
        <v>3558.8789262268579</v>
      </c>
      <c r="F185" s="187">
        <f t="shared" si="34"/>
        <v>2840.706757957867</v>
      </c>
      <c r="G185" s="187">
        <f t="shared" si="35"/>
        <v>1550.5916767147992</v>
      </c>
      <c r="H185" s="187">
        <f t="shared" si="36"/>
        <v>1998.1632717451068</v>
      </c>
      <c r="I185" s="187">
        <f t="shared" si="32"/>
        <v>2755.5640264220342</v>
      </c>
      <c r="J185" s="187">
        <f t="shared" si="37"/>
        <v>2470.2448503629744</v>
      </c>
      <c r="N185" s="181"/>
      <c r="O185" s="186"/>
    </row>
    <row r="186" spans="1:16" x14ac:dyDescent="0.35">
      <c r="A186" s="188">
        <f t="shared" si="31"/>
        <v>45292</v>
      </c>
      <c r="B186" s="179">
        <v>83726.97</v>
      </c>
      <c r="C186" s="179">
        <v>1121.52</v>
      </c>
      <c r="D186" s="217">
        <v>158.30000000000001</v>
      </c>
      <c r="E186" s="187">
        <f t="shared" si="33"/>
        <v>3645.3780436938714</v>
      </c>
      <c r="F186" s="187">
        <f t="shared" si="34"/>
        <v>2857.3241566143506</v>
      </c>
      <c r="G186" s="187">
        <f t="shared" si="35"/>
        <v>1603.7733690566356</v>
      </c>
      <c r="H186" s="187">
        <f t="shared" si="36"/>
        <v>2005.9055249859614</v>
      </c>
      <c r="I186" s="187">
        <f t="shared" si="32"/>
        <v>2828.7361738389773</v>
      </c>
      <c r="J186" s="187">
        <f t="shared" si="37"/>
        <v>2482.7562328155841</v>
      </c>
      <c r="N186" s="181"/>
      <c r="O186" s="186"/>
    </row>
    <row r="187" spans="1:16" x14ac:dyDescent="0.35">
      <c r="A187" s="188">
        <f t="shared" si="31"/>
        <v>45323</v>
      </c>
      <c r="B187" s="179">
        <v>84891.25</v>
      </c>
      <c r="C187" s="179">
        <v>1106.19</v>
      </c>
      <c r="D187" s="217">
        <v>158.30000000000001</v>
      </c>
      <c r="E187" s="187">
        <f t="shared" si="33"/>
        <v>3696.0694845606781</v>
      </c>
      <c r="F187" s="187">
        <f t="shared" si="34"/>
        <v>2874.0387627482814</v>
      </c>
      <c r="G187" s="187">
        <f t="shared" si="35"/>
        <v>1581.8514722133889</v>
      </c>
      <c r="H187" s="187">
        <f t="shared" si="36"/>
        <v>2013.6777770192534</v>
      </c>
      <c r="I187" s="187">
        <f t="shared" si="32"/>
        <v>2850.3822796217623</v>
      </c>
      <c r="J187" s="187">
        <f t="shared" si="37"/>
        <v>2495.3309833553099</v>
      </c>
      <c r="N187" s="181"/>
      <c r="O187" s="186"/>
    </row>
    <row r="188" spans="1:16" x14ac:dyDescent="0.35">
      <c r="B188" s="182"/>
      <c r="P188" s="182"/>
    </row>
    <row r="189" spans="1:16" x14ac:dyDescent="0.35">
      <c r="P189" s="182"/>
    </row>
    <row r="190" spans="1:16" x14ac:dyDescent="0.35">
      <c r="P190" s="182"/>
    </row>
    <row r="191" spans="1:16" x14ac:dyDescent="0.35">
      <c r="B191" s="182"/>
      <c r="P191" s="182"/>
    </row>
    <row r="192" spans="1:16" x14ac:dyDescent="0.35">
      <c r="B192" s="185" t="s">
        <v>251</v>
      </c>
      <c r="P192" s="182"/>
    </row>
    <row r="193" spans="2:16" x14ac:dyDescent="0.35">
      <c r="B193" s="179" t="s">
        <v>242</v>
      </c>
      <c r="P193" s="182"/>
    </row>
    <row r="194" spans="2:16" x14ac:dyDescent="0.35">
      <c r="B194" s="183" t="s">
        <v>252</v>
      </c>
      <c r="F194" s="184"/>
      <c r="P194" s="182"/>
    </row>
    <row r="195" spans="2:16" x14ac:dyDescent="0.35">
      <c r="B195" s="183"/>
    </row>
    <row r="197" spans="2:16" x14ac:dyDescent="0.35">
      <c r="C197" s="182"/>
    </row>
    <row r="200" spans="2:16" x14ac:dyDescent="0.35">
      <c r="C200" s="182"/>
    </row>
    <row r="204" spans="2:16" x14ac:dyDescent="0.35">
      <c r="C204" s="181"/>
    </row>
    <row r="206" spans="2:16" x14ac:dyDescent="0.35">
      <c r="C206" s="180"/>
    </row>
  </sheetData>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pageSetUpPr fitToPage="1"/>
  </sheetPr>
  <dimension ref="B9:T44"/>
  <sheetViews>
    <sheetView topLeftCell="A8" zoomScale="50" zoomScaleNormal="50" workbookViewId="0">
      <selection activeCell="X14" sqref="X14"/>
    </sheetView>
  </sheetViews>
  <sheetFormatPr defaultColWidth="11.453125" defaultRowHeight="12.5" x14ac:dyDescent="0.25"/>
  <cols>
    <col min="2" max="2" width="22.54296875" customWidth="1"/>
    <col min="11" max="11" width="22.54296875" customWidth="1"/>
    <col min="13" max="13" width="11.54296875" bestFit="1" customWidth="1"/>
    <col min="20" max="20" width="12.453125" bestFit="1" customWidth="1"/>
  </cols>
  <sheetData>
    <row r="9" spans="2:20" ht="13" thickBot="1" x14ac:dyDescent="0.3"/>
    <row r="10" spans="2:20" ht="57.75" customHeight="1" thickTop="1" thickBot="1" x14ac:dyDescent="0.3">
      <c r="B10" s="373" t="s">
        <v>253</v>
      </c>
      <c r="C10" s="373"/>
      <c r="D10" s="373"/>
      <c r="E10" s="373"/>
      <c r="F10" s="373"/>
      <c r="G10" s="373"/>
      <c r="H10" s="371"/>
      <c r="I10" s="374" t="s">
        <v>254</v>
      </c>
      <c r="K10" s="371" t="s">
        <v>255</v>
      </c>
      <c r="L10" s="372"/>
      <c r="M10" s="372"/>
      <c r="N10" s="372"/>
      <c r="O10" s="372"/>
      <c r="P10" s="372"/>
      <c r="Q10" s="372"/>
      <c r="R10" s="374" t="s">
        <v>256</v>
      </c>
    </row>
    <row r="11" spans="2:20" ht="130.5" customHeight="1" thickTop="1" thickBot="1" x14ac:dyDescent="0.4">
      <c r="B11" s="197"/>
      <c r="C11" s="204" t="s">
        <v>151</v>
      </c>
      <c r="D11" s="204" t="s">
        <v>257</v>
      </c>
      <c r="E11" s="203" t="s">
        <v>55</v>
      </c>
      <c r="F11" s="203" t="s">
        <v>258</v>
      </c>
      <c r="G11" s="203" t="s">
        <v>155</v>
      </c>
      <c r="H11" s="202" t="s">
        <v>259</v>
      </c>
      <c r="I11" s="375"/>
      <c r="K11" s="197"/>
      <c r="L11" s="204" t="s">
        <v>151</v>
      </c>
      <c r="M11" s="204" t="s">
        <v>257</v>
      </c>
      <c r="N11" s="203" t="s">
        <v>55</v>
      </c>
      <c r="O11" s="203" t="s">
        <v>258</v>
      </c>
      <c r="P11" s="203" t="s">
        <v>155</v>
      </c>
      <c r="Q11" s="202" t="s">
        <v>259</v>
      </c>
      <c r="R11" s="375"/>
    </row>
    <row r="12" spans="2:20" ht="50.15" customHeight="1" thickTop="1" thickBot="1" x14ac:dyDescent="0.4">
      <c r="B12" s="200" t="s">
        <v>151</v>
      </c>
      <c r="C12" s="193">
        <v>1</v>
      </c>
      <c r="D12" s="197"/>
      <c r="E12" s="197"/>
      <c r="F12" s="197"/>
      <c r="G12" s="197"/>
      <c r="H12" s="198"/>
      <c r="I12" s="195">
        <f>STDEV('50 Years Data '!E65:E74)</f>
        <v>1.7000160129964779E-2</v>
      </c>
      <c r="K12" s="200" t="s">
        <v>151</v>
      </c>
      <c r="L12" s="193">
        <v>1</v>
      </c>
      <c r="M12" s="197"/>
      <c r="N12" s="197"/>
      <c r="O12" s="197"/>
      <c r="P12" s="197"/>
      <c r="Q12" s="197"/>
      <c r="R12" s="195">
        <f>STDEV('50 Years Data '!E55:E74)</f>
        <v>1.5756079208082526E-2</v>
      </c>
    </row>
    <row r="13" spans="2:20" ht="50.15" customHeight="1" thickTop="1" thickBot="1" x14ac:dyDescent="0.4">
      <c r="B13" s="200" t="s">
        <v>257</v>
      </c>
      <c r="C13" s="193">
        <f>COVAR('50 Years Data '!E65:E74,'50 Years Data '!I65:I74)/STDEV('50 Years Data '!I65:I74)/STDEV('50 Years Data '!E65:E74)</f>
        <v>0.21659268854834893</v>
      </c>
      <c r="D13" s="193">
        <v>1</v>
      </c>
      <c r="E13" s="201"/>
      <c r="F13" s="201"/>
      <c r="G13" s="201"/>
      <c r="H13" s="198"/>
      <c r="I13" s="195">
        <f>STDEV('50 Years Data '!I65:I74)</f>
        <v>5.8162379020577665E-2</v>
      </c>
      <c r="K13" s="200" t="s">
        <v>257</v>
      </c>
      <c r="L13" s="193">
        <f>COVAR('50 Years Data '!E55:E74,'50 Years Data '!I55:I74)/STDEV('50 Years Data '!I55:I74)/STDEV('50 Years Data '!E55:E74)</f>
        <v>8.7498310971997492E-2</v>
      </c>
      <c r="M13" s="193">
        <v>1</v>
      </c>
      <c r="N13" s="199"/>
      <c r="O13" s="199"/>
      <c r="P13" s="199"/>
      <c r="Q13" s="197"/>
      <c r="R13" s="192">
        <f>STDEV('50 Years Data '!I55:I74)</f>
        <v>4.7932025761330856E-2</v>
      </c>
    </row>
    <row r="14" spans="2:20" ht="50.15" customHeight="1" thickTop="1" thickBot="1" x14ac:dyDescent="0.4">
      <c r="B14" s="194" t="s">
        <v>55</v>
      </c>
      <c r="C14" s="193">
        <f>COVAR('50 Years Data '!M65:M74,'50 Years Data '!E65:E74)/STDEV('50 Years Data '!E65:E74)/STDEV('50 Years Data '!M65:M74)</f>
        <v>0.13308463005215895</v>
      </c>
      <c r="D14" s="193">
        <f>COVAR('50 Years Data '!M65:M74,'50 Years Data '!I65:I74)/STDEV('50 Years Data '!I65:I74)/STDEV('50 Years Data '!M65:M74)</f>
        <v>0.29966088355827541</v>
      </c>
      <c r="E14" s="193">
        <v>1</v>
      </c>
      <c r="F14" s="201"/>
      <c r="G14" s="201"/>
      <c r="H14" s="198"/>
      <c r="I14" s="195">
        <f>STDEV('50 Years Data '!M65:M74)</f>
        <v>0.13485807354400406</v>
      </c>
      <c r="K14" s="194" t="s">
        <v>55</v>
      </c>
      <c r="L14" s="193">
        <f>COVAR('50 Years Data '!M55:M74,'50 Years Data '!E55:E74)/STDEV('50 Years Data '!E55:E74)/STDEV('50 Years Data '!M55:M74)</f>
        <v>-3.6166493222178492E-2</v>
      </c>
      <c r="M14" s="193">
        <f>COVAR('50 Years Data '!M55:M74,'50 Years Data '!I55:I74)/STDEV('50 Years Data '!I55:I74)/STDEV('50 Years Data '!M55:M74)</f>
        <v>6.5378407263397918E-3</v>
      </c>
      <c r="N14" s="193">
        <v>1</v>
      </c>
      <c r="O14" s="199"/>
      <c r="P14" s="199"/>
      <c r="Q14" s="197"/>
      <c r="R14" s="192">
        <f>STDEV('50 Years Data '!M55:M74)</f>
        <v>0.16290378001107864</v>
      </c>
    </row>
    <row r="15" spans="2:20" ht="50.15" customHeight="1" thickTop="1" thickBot="1" x14ac:dyDescent="0.4">
      <c r="B15" s="200" t="s">
        <v>258</v>
      </c>
      <c r="C15" s="193">
        <f>COVAR('50 Years Data '!E65:E74,'50 Years Data '!Q65:Q74)/STDEV('50 Years Data '!E65:E74)/STDEV('50 Years Data '!Q65:Q74)</f>
        <v>0.33388217695030109</v>
      </c>
      <c r="D15" s="193">
        <f>COVAR('50 Years Data '!I65:I74,'50 Years Data '!Q65:Q74)/STDEV('50 Years Data '!I65:I74)/STDEV('50 Years Data '!Q65:Q74)</f>
        <v>0.58091069500341808</v>
      </c>
      <c r="E15" s="193">
        <f>COVAR('50 Years Data '!M65:M74,'50 Years Data '!Q65:Q74)/STDEV('50 Years Data '!Q65:Q74)/STDEV('50 Years Data '!M65:M74)</f>
        <v>0.57442326907939034</v>
      </c>
      <c r="F15" s="193">
        <v>1</v>
      </c>
      <c r="G15" s="201"/>
      <c r="H15" s="198"/>
      <c r="I15" s="195">
        <f>STDEV('50 Years Data '!Q65:Q74)</f>
        <v>0.13679376244713964</v>
      </c>
      <c r="K15" s="200" t="s">
        <v>258</v>
      </c>
      <c r="L15" s="193">
        <f>COVAR('50 Years Data '!E55:E74,'50 Years Data '!Q55:Q74)/STDEV('50 Years Data '!E55:E74)/STDEV('50 Years Data '!Q55:Q74)</f>
        <v>-0.10699924776498226</v>
      </c>
      <c r="M15" s="193">
        <f>COVAR('50 Years Data '!I55:I74,'50 Years Data '!Q55:Q74)/STDEV('50 Years Data '!I55:I74)/STDEV('50 Years Data '!Q55:Q74)</f>
        <v>0.11744963031393688</v>
      </c>
      <c r="N15" s="193">
        <f>COVAR('50 Years Data '!M55:M74,'50 Years Data '!Q55:Q74)/STDEV('50 Years Data '!Q55:Q74)/STDEV('50 Years Data '!M55:M74)</f>
        <v>0.5044342358195153</v>
      </c>
      <c r="O15" s="193">
        <v>1</v>
      </c>
      <c r="P15" s="199"/>
      <c r="Q15" s="197"/>
      <c r="R15" s="192">
        <f>STDEV('50 Years Data '!Q55:Q74)</f>
        <v>0.1552841442937499</v>
      </c>
    </row>
    <row r="16" spans="2:20" ht="50.15" customHeight="1" thickTop="1" thickBot="1" x14ac:dyDescent="0.4">
      <c r="B16" s="194" t="s">
        <v>155</v>
      </c>
      <c r="C16" s="193">
        <f>COVAR('50 Years Data '!E65:E74,'50 Years Data '!U65:U74)/STDEV('50 Years Data '!E65:E74)/STDEV('50 Years Data '!U65:U74)</f>
        <v>0.31257074429928233</v>
      </c>
      <c r="D16" s="193">
        <f>COVAR('50 Years Data '!I65:I74,'50 Years Data '!U65:U74)/STDEV('50 Years Data '!I65:I74)/STDEV('50 Years Data '!U65:U74)</f>
        <v>0.48214814528744171</v>
      </c>
      <c r="E16" s="193">
        <f>COVAR('50 Years Data '!M65:M74,'50 Years Data '!U65:U74)/STDEV('50 Years Data '!U65:U74)/STDEV('50 Years Data '!M65:M74)</f>
        <v>0.65356251077092742</v>
      </c>
      <c r="F16" s="193">
        <f>COVAR('50 Years Data '!Q65:Q74,'50 Years Data '!U65:U74)/STDEV('50 Years Data '!U65:U74)/STDEV('50 Years Data '!Q65:Q74)</f>
        <v>0.58448871363932597</v>
      </c>
      <c r="G16" s="193">
        <v>1</v>
      </c>
      <c r="H16" s="198"/>
      <c r="I16" s="195">
        <f>STDEV('50 Years Data '!U65:U74)</f>
        <v>0.10980669074939516</v>
      </c>
      <c r="K16" s="194" t="s">
        <v>155</v>
      </c>
      <c r="L16" s="193">
        <f>COVAR('50 Years Data '!E55:E74,'50 Years Data '!U55:U74)/STDEV('50 Years Data '!E55:E74)/STDEV('50 Years Data '!U55:U74)</f>
        <v>-2.142249814671798E-2</v>
      </c>
      <c r="M16" s="193">
        <f>COVAR('50 Years Data '!I55:I74,'50 Years Data '!U55:U74)/STDEV('50 Years Data '!I55:I74)/STDEV('50 Years Data '!U55:U74)</f>
        <v>-3.7493018461644489E-2</v>
      </c>
      <c r="N16" s="193">
        <f>COVAR('50 Years Data '!M55:M74,'50 Years Data '!U55:U74)/STDEV('50 Years Data '!U55:U74)/STDEV('50 Years Data '!M55:M74)</f>
        <v>0.61976606837437076</v>
      </c>
      <c r="O16" s="193">
        <f>COVAR('50 Years Data '!Q55:Q74,'50 Years Data '!U55:U74)/STDEV('50 Years Data '!U55:U74)/STDEV('50 Years Data '!Q55:Q74)</f>
        <v>0.74451554236236928</v>
      </c>
      <c r="P16" s="193">
        <v>1</v>
      </c>
      <c r="Q16" s="197"/>
      <c r="R16" s="192">
        <f>STDEV('50 Years Data '!U55:U74)</f>
        <v>0.14614492185570649</v>
      </c>
      <c r="T16" s="196"/>
    </row>
    <row r="17" spans="2:18" ht="50.15" customHeight="1" thickTop="1" thickBot="1" x14ac:dyDescent="0.3">
      <c r="B17" s="194" t="s">
        <v>259</v>
      </c>
      <c r="C17" s="193">
        <f>COVAR('50 Years Data '!E65:E74,'50 Years Data '!Y65:Y74)/STDEV('50 Years Data '!E65:E74)/STDEV('50 Years Data '!Y65:Y74)</f>
        <v>0.14659467993481354</v>
      </c>
      <c r="D17" s="193">
        <f>COVAR('50 Years Data '!Y65:Y74,'50 Years Data '!I65:I74)/STDEV('50 Years Data '!I65:I74)/STDEV('50 Years Data '!Y65:Y74)</f>
        <v>0.58477847861055532</v>
      </c>
      <c r="E17" s="193">
        <f>COVAR('50 Years Data '!M65:M74,'50 Years Data '!Y65:Y74)/STDEV('50 Years Data '!Y65:Y74)/STDEV('50 Years Data '!M65:M74)</f>
        <v>0.49591905807795678</v>
      </c>
      <c r="F17" s="193">
        <f>COVAR('50 Years Data '!Q65:Q74,'50 Years Data '!Y65:Y74)/STDEV('50 Years Data '!Y65:Y74)/STDEV('50 Years Data '!Q65:Q74)</f>
        <v>0.40924272807859702</v>
      </c>
      <c r="G17" s="193">
        <f>COVAR('50 Years Data '!U65:U74,'50 Years Data '!Y65:Y74)/STDEV('50 Years Data '!Y65:Y74)/STDEV('50 Years Data '!U65:U74)</f>
        <v>0.71701508271689718</v>
      </c>
      <c r="H17" s="193">
        <v>1</v>
      </c>
      <c r="I17" s="195">
        <f>STDEV('50 Years Data '!Y65:Y74)</f>
        <v>0.1411021383411479</v>
      </c>
      <c r="K17" s="194" t="s">
        <v>259</v>
      </c>
      <c r="L17" s="193">
        <f>COVAR('50 Years Data '!E55:E74,'50 Years Data '!Y55:Y74)/STDEV('50 Years Data '!E55:E74)/STDEV('50 Years Data '!Y55:Y74)</f>
        <v>9.7803456937016597E-3</v>
      </c>
      <c r="M17" s="193">
        <f>COVAR('50 Years Data '!Y55:Y74,'50 Years Data '!I55:I74)/STDEV('50 Years Data '!I55:I74)/STDEV('50 Years Data '!Y55:Y74)</f>
        <v>0.15383355191269701</v>
      </c>
      <c r="N17" s="193">
        <f>COVAR('50 Years Data '!M55:M74,'50 Years Data '!Y55:Y74)/STDEV('50 Years Data '!Y55:Y74)/STDEV('50 Years Data '!M55:M74)</f>
        <v>0.76213199687318856</v>
      </c>
      <c r="O17" s="193">
        <f>COVAR('50 Years Data '!Q55:Q74,'50 Years Data '!Y55:Y74)/STDEV('50 Years Data '!Y55:Y74)/STDEV('50 Years Data '!Q55:Q74)</f>
        <v>0.33807601038232044</v>
      </c>
      <c r="P17" s="193">
        <f>COVAR('50 Years Data '!U55:U74,'50 Years Data '!Y55:Y74)/STDEV('50 Years Data '!Y55:Y74)/STDEV('50 Years Data '!U55:U74)</f>
        <v>0.64063588009966521</v>
      </c>
      <c r="Q17" s="193">
        <v>1</v>
      </c>
      <c r="R17" s="192">
        <f>STDEV('50 Years Data '!Y55:Y74)</f>
        <v>0.19931946254654287</v>
      </c>
    </row>
    <row r="18" spans="2:18" ht="50.15" customHeight="1" thickTop="1" x14ac:dyDescent="0.25">
      <c r="J18" s="191"/>
    </row>
    <row r="19" spans="2:18" ht="15" customHeight="1" x14ac:dyDescent="0.25">
      <c r="B19" s="177" t="s">
        <v>260</v>
      </c>
      <c r="C19" s="205"/>
      <c r="D19" s="205"/>
      <c r="E19" s="205"/>
      <c r="F19" s="205"/>
      <c r="G19" s="205"/>
      <c r="H19" s="205"/>
      <c r="I19" s="205"/>
      <c r="J19" s="205"/>
      <c r="K19" s="205"/>
      <c r="L19" s="205"/>
    </row>
    <row r="20" spans="2:18" ht="15" customHeight="1" x14ac:dyDescent="0.25">
      <c r="B20" s="177" t="s">
        <v>261</v>
      </c>
      <c r="C20" s="205"/>
      <c r="D20" s="205"/>
      <c r="E20" s="205"/>
      <c r="F20" s="205"/>
      <c r="G20" s="205"/>
      <c r="H20" s="205"/>
      <c r="I20" s="205"/>
      <c r="J20" s="205"/>
      <c r="K20" s="205"/>
      <c r="L20" s="205"/>
    </row>
    <row r="21" spans="2:18" ht="15" customHeight="1" x14ac:dyDescent="0.25">
      <c r="B21" s="177" t="s">
        <v>262</v>
      </c>
      <c r="C21" s="205"/>
      <c r="D21" s="205"/>
      <c r="E21" s="205"/>
      <c r="F21" s="205"/>
      <c r="G21" s="205"/>
      <c r="H21" s="205"/>
      <c r="I21" s="205"/>
      <c r="J21" s="205"/>
      <c r="K21" s="205"/>
      <c r="L21" s="205"/>
    </row>
    <row r="22" spans="2:18" ht="15" customHeight="1" x14ac:dyDescent="0.25">
      <c r="B22" s="205"/>
      <c r="C22" s="205"/>
      <c r="D22" s="205"/>
      <c r="E22" s="205"/>
      <c r="F22" s="205"/>
      <c r="G22" s="205"/>
      <c r="H22" s="205"/>
      <c r="I22" s="205"/>
      <c r="J22" s="205"/>
      <c r="K22" s="205"/>
      <c r="L22" s="205"/>
    </row>
    <row r="23" spans="2:18" ht="50.15" customHeight="1" x14ac:dyDescent="0.25">
      <c r="B23" s="177"/>
    </row>
    <row r="24" spans="2:18" ht="50.15" customHeight="1" x14ac:dyDescent="0.25"/>
    <row r="25" spans="2:18" ht="50.15" customHeight="1" x14ac:dyDescent="0.25"/>
    <row r="26" spans="2:18" ht="50.15" customHeight="1" x14ac:dyDescent="0.25"/>
    <row r="27" spans="2:18" ht="50.15" customHeight="1" x14ac:dyDescent="0.25"/>
    <row r="28" spans="2:18" ht="50.15" customHeight="1" x14ac:dyDescent="0.25"/>
    <row r="29" spans="2:18" ht="50.15" customHeight="1" x14ac:dyDescent="0.25"/>
    <row r="30" spans="2:18" ht="50.15" customHeight="1" x14ac:dyDescent="0.25"/>
    <row r="31" spans="2:18" ht="50.15" customHeight="1" x14ac:dyDescent="0.25"/>
    <row r="32" spans="2:18" ht="50.15" customHeight="1" x14ac:dyDescent="0.25"/>
    <row r="33" ht="50.15" customHeight="1" x14ac:dyDescent="0.25"/>
    <row r="34" ht="50.15" customHeight="1" x14ac:dyDescent="0.25"/>
    <row r="35" ht="50.15" customHeight="1" x14ac:dyDescent="0.25"/>
    <row r="36" ht="50.15" customHeight="1" x14ac:dyDescent="0.25"/>
    <row r="37" ht="50.15" customHeight="1" x14ac:dyDescent="0.25"/>
    <row r="38" ht="50.15" customHeight="1" x14ac:dyDescent="0.25"/>
    <row r="39" ht="50.15" customHeight="1" x14ac:dyDescent="0.25"/>
    <row r="40" ht="50.15" customHeight="1" x14ac:dyDescent="0.25"/>
    <row r="41" ht="50.15" customHeight="1" x14ac:dyDescent="0.25"/>
    <row r="42" ht="50.15" customHeight="1" x14ac:dyDescent="0.25"/>
    <row r="43" ht="50.15" customHeight="1" x14ac:dyDescent="0.25"/>
    <row r="44" ht="50.15" customHeight="1" x14ac:dyDescent="0.25"/>
  </sheetData>
  <mergeCells count="4">
    <mergeCell ref="K10:Q10"/>
    <mergeCell ref="B10:H10"/>
    <mergeCell ref="I10:I11"/>
    <mergeCell ref="R10:R11"/>
  </mergeCells>
  <printOptions horizontalCentered="1" verticalCentered="1"/>
  <pageMargins left="0.31496062992125984" right="0.31496062992125984" top="0.35433070866141736" bottom="0.35433070866141736" header="0.31496062992125984" footer="0.31496062992125984"/>
  <pageSetup scale="53" orientation="landscape"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theme="0"/>
  </sheetPr>
  <dimension ref="B3:E30"/>
  <sheetViews>
    <sheetView topLeftCell="A19" zoomScaleNormal="100" zoomScaleSheetLayoutView="100" workbookViewId="0">
      <selection activeCell="B31" sqref="B31"/>
    </sheetView>
  </sheetViews>
  <sheetFormatPr defaultColWidth="9.1796875" defaultRowHeight="12.5" x14ac:dyDescent="0.25"/>
  <cols>
    <col min="1" max="1" width="4.54296875" customWidth="1"/>
    <col min="2" max="2" width="53" customWidth="1"/>
  </cols>
  <sheetData>
    <row r="3" spans="2:5" ht="61.5" customHeight="1" x14ac:dyDescent="0.25">
      <c r="B3" s="1" t="s">
        <v>0</v>
      </c>
    </row>
    <row r="4" spans="2:5" ht="61.5" customHeight="1" x14ac:dyDescent="0.25">
      <c r="B4" s="1"/>
    </row>
    <row r="7" spans="2:5" ht="140.25" customHeight="1" x14ac:dyDescent="0.25">
      <c r="B7" s="303" t="s">
        <v>37</v>
      </c>
      <c r="C7" s="303"/>
      <c r="D7" s="303"/>
      <c r="E7" s="303"/>
    </row>
    <row r="8" spans="2:5" ht="14.5" x14ac:dyDescent="0.25">
      <c r="B8" s="2"/>
      <c r="C8" s="176"/>
      <c r="D8" s="176"/>
      <c r="E8" s="177"/>
    </row>
    <row r="9" spans="2:5" ht="14.5" x14ac:dyDescent="0.25">
      <c r="B9" s="2"/>
      <c r="C9" s="176"/>
      <c r="D9" s="176"/>
      <c r="E9" s="177"/>
    </row>
    <row r="10" spans="2:5" ht="14.5" x14ac:dyDescent="0.25">
      <c r="B10" s="2"/>
      <c r="C10" s="176"/>
      <c r="D10" s="176"/>
      <c r="E10" s="177"/>
    </row>
    <row r="11" spans="2:5" ht="14.5" x14ac:dyDescent="0.25">
      <c r="B11" s="2"/>
      <c r="C11" s="176"/>
      <c r="D11" s="176"/>
      <c r="E11" s="177"/>
    </row>
    <row r="12" spans="2:5" ht="22.5" x14ac:dyDescent="0.25">
      <c r="B12" s="3"/>
      <c r="C12" s="176"/>
      <c r="D12" s="176"/>
      <c r="E12" s="177"/>
    </row>
    <row r="13" spans="2:5" ht="23.25" customHeight="1" x14ac:dyDescent="0.25">
      <c r="B13" s="289" t="s">
        <v>2</v>
      </c>
      <c r="C13" s="289"/>
      <c r="D13" s="289"/>
      <c r="E13" s="289"/>
    </row>
    <row r="14" spans="2:5" ht="25.5" customHeight="1" x14ac:dyDescent="0.25">
      <c r="B14" s="289" t="s">
        <v>38</v>
      </c>
      <c r="C14" s="289"/>
      <c r="D14" s="289"/>
      <c r="E14" s="289"/>
    </row>
    <row r="15" spans="2:5" x14ac:dyDescent="0.25">
      <c r="B15" s="178"/>
      <c r="C15" s="176"/>
      <c r="D15" s="176"/>
      <c r="E15" s="177"/>
    </row>
    <row r="16" spans="2:5" x14ac:dyDescent="0.25">
      <c r="B16" s="178"/>
      <c r="C16" s="176"/>
      <c r="D16" s="176"/>
      <c r="E16" s="177"/>
    </row>
    <row r="17" spans="2:5" x14ac:dyDescent="0.25">
      <c r="B17" s="178"/>
      <c r="C17" s="176"/>
      <c r="D17" s="176"/>
      <c r="E17" s="177"/>
    </row>
    <row r="18" spans="2:5" x14ac:dyDescent="0.25">
      <c r="B18" s="178"/>
      <c r="C18" s="176"/>
      <c r="D18" s="176"/>
      <c r="E18" s="177"/>
    </row>
    <row r="19" spans="2:5" x14ac:dyDescent="0.25">
      <c r="B19" s="178"/>
      <c r="C19" s="176"/>
      <c r="D19" s="176"/>
      <c r="E19" s="177"/>
    </row>
    <row r="20" spans="2:5" x14ac:dyDescent="0.25">
      <c r="B20" s="178"/>
      <c r="C20" s="176"/>
      <c r="D20" s="176"/>
      <c r="E20" s="177"/>
    </row>
    <row r="21" spans="2:5" ht="17.5" x14ac:dyDescent="0.25">
      <c r="B21" s="4"/>
      <c r="C21" s="176"/>
      <c r="D21" s="176"/>
      <c r="E21" s="177"/>
    </row>
    <row r="22" spans="2:5" ht="20" x14ac:dyDescent="0.25">
      <c r="B22" s="301"/>
      <c r="C22" s="301"/>
      <c r="D22" s="301"/>
      <c r="E22" s="301"/>
    </row>
    <row r="23" spans="2:5" ht="20" x14ac:dyDescent="0.25">
      <c r="B23" s="301"/>
      <c r="C23" s="301"/>
      <c r="D23" s="301"/>
      <c r="E23" s="301"/>
    </row>
    <row r="24" spans="2:5" ht="20" x14ac:dyDescent="0.25">
      <c r="B24" s="301"/>
      <c r="C24" s="301"/>
      <c r="D24" s="301"/>
      <c r="E24" s="301"/>
    </row>
    <row r="25" spans="2:5" ht="20" x14ac:dyDescent="0.25">
      <c r="B25" s="301"/>
      <c r="C25" s="301"/>
      <c r="D25" s="301"/>
      <c r="E25" s="301"/>
    </row>
    <row r="26" spans="2:5" ht="13" x14ac:dyDescent="0.25">
      <c r="B26" s="5"/>
      <c r="C26" s="176"/>
      <c r="D26" s="176"/>
      <c r="E26" s="177"/>
    </row>
    <row r="27" spans="2:5" ht="13" x14ac:dyDescent="0.25">
      <c r="B27" s="5"/>
      <c r="C27" s="176"/>
      <c r="D27" s="176"/>
      <c r="E27" s="177"/>
    </row>
    <row r="28" spans="2:5" ht="13" x14ac:dyDescent="0.25">
      <c r="B28" s="5"/>
      <c r="C28" s="176"/>
      <c r="D28" s="176"/>
      <c r="E28" s="177"/>
    </row>
    <row r="29" spans="2:5" ht="13" x14ac:dyDescent="0.25">
      <c r="B29" s="302" t="s">
        <v>12</v>
      </c>
      <c r="C29" s="302"/>
      <c r="D29" s="302"/>
      <c r="E29" s="302"/>
    </row>
    <row r="30" spans="2:5" ht="13" x14ac:dyDescent="0.25">
      <c r="B30" s="302" t="s">
        <v>13</v>
      </c>
      <c r="C30" s="302"/>
      <c r="D30" s="302"/>
      <c r="E30" s="302"/>
    </row>
  </sheetData>
  <mergeCells count="9">
    <mergeCell ref="B25:E25"/>
    <mergeCell ref="B29:E29"/>
    <mergeCell ref="B30:E30"/>
    <mergeCell ref="B7:E7"/>
    <mergeCell ref="B13:E13"/>
    <mergeCell ref="B14:E14"/>
    <mergeCell ref="B22:E22"/>
    <mergeCell ref="B23:E23"/>
    <mergeCell ref="B24:E24"/>
  </mergeCells>
  <pageMargins left="0.7" right="0.7" top="0.75" bottom="0.75" header="0.3" footer="0.3"/>
  <pageSetup scale="7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tabColor rgb="FFFF0000"/>
    <pageSetUpPr fitToPage="1"/>
  </sheetPr>
  <dimension ref="B1:P48"/>
  <sheetViews>
    <sheetView showGridLines="0" zoomScaleNormal="100" zoomScaleSheetLayoutView="100" workbookViewId="0">
      <selection activeCell="F8" sqref="F8"/>
    </sheetView>
  </sheetViews>
  <sheetFormatPr defaultColWidth="11.54296875" defaultRowHeight="13" x14ac:dyDescent="0.3"/>
  <cols>
    <col min="1" max="1" width="1.54296875" style="9" customWidth="1"/>
    <col min="2" max="2" width="34.54296875" style="9" customWidth="1"/>
    <col min="3" max="3" width="14.1796875" style="26" customWidth="1"/>
    <col min="4" max="5" width="12.54296875" style="9" customWidth="1"/>
    <col min="6" max="7" width="10.54296875" style="9" customWidth="1"/>
    <col min="8" max="8" width="11.54296875" style="9" customWidth="1"/>
    <col min="9" max="10" width="14.54296875" style="9" customWidth="1"/>
    <col min="11" max="11" width="1.54296875" style="9" customWidth="1"/>
    <col min="12" max="12" width="11.54296875" style="9" customWidth="1"/>
    <col min="13" max="13" width="1.54296875" style="9" customWidth="1"/>
    <col min="14" max="14" width="11.54296875" style="9" customWidth="1"/>
    <col min="15" max="15" width="1.54296875" style="9" customWidth="1"/>
    <col min="16" max="16384" width="11.54296875" style="9"/>
  </cols>
  <sheetData>
    <row r="1" spans="2:12" ht="18.5" x14ac:dyDescent="0.3">
      <c r="B1" s="295" t="s">
        <v>39</v>
      </c>
      <c r="C1" s="295"/>
      <c r="D1" s="295"/>
      <c r="E1" s="295"/>
      <c r="F1" s="295"/>
      <c r="G1" s="295"/>
      <c r="H1" s="295"/>
      <c r="I1" s="295"/>
      <c r="J1" s="295"/>
    </row>
    <row r="2" spans="2:12" ht="15.5" x14ac:dyDescent="0.35">
      <c r="B2" s="15"/>
      <c r="C2" s="15"/>
      <c r="D2" s="15"/>
      <c r="E2" s="15"/>
      <c r="F2" s="15"/>
      <c r="G2" s="15"/>
      <c r="H2" s="15"/>
      <c r="I2" s="15"/>
      <c r="J2" s="15"/>
    </row>
    <row r="3" spans="2:12" ht="39.65" customHeight="1" x14ac:dyDescent="0.35">
      <c r="B3" s="16"/>
      <c r="C3" s="312" t="s">
        <v>40</v>
      </c>
      <c r="D3" s="313"/>
      <c r="E3" s="313"/>
      <c r="F3" s="313"/>
      <c r="G3" s="314"/>
      <c r="H3" s="309" t="s">
        <v>41</v>
      </c>
      <c r="I3" s="309" t="s">
        <v>42</v>
      </c>
      <c r="J3" s="309" t="s">
        <v>43</v>
      </c>
      <c r="K3" s="17"/>
      <c r="L3" s="17"/>
    </row>
    <row r="4" spans="2:12" ht="18.75" customHeight="1" x14ac:dyDescent="0.35">
      <c r="B4" s="16"/>
      <c r="C4" s="253" t="s">
        <v>44</v>
      </c>
      <c r="D4" s="18" t="s">
        <v>45</v>
      </c>
      <c r="E4" s="18" t="s">
        <v>46</v>
      </c>
      <c r="F4" s="18" t="s">
        <v>47</v>
      </c>
      <c r="G4" s="18" t="s">
        <v>48</v>
      </c>
      <c r="H4" s="310"/>
      <c r="I4" s="310"/>
      <c r="J4" s="310"/>
    </row>
    <row r="5" spans="2:12" ht="18" customHeight="1" x14ac:dyDescent="0.35">
      <c r="B5" s="34" t="s">
        <v>49</v>
      </c>
      <c r="C5" s="19">
        <f>Inflation!F8</f>
        <v>2.0935263351958833E-2</v>
      </c>
      <c r="D5" s="260">
        <f>Inflation!F7</f>
        <v>2.2700000000000001E-2</v>
      </c>
      <c r="E5" s="260">
        <f>Inflation!F5</f>
        <v>0.02</v>
      </c>
      <c r="F5" s="260">
        <f>Inflation!F6</f>
        <v>2.1000000000000001E-2</v>
      </c>
      <c r="G5" s="260">
        <f>Inflation!E9</f>
        <v>0.02</v>
      </c>
      <c r="H5" s="19">
        <f>AVERAGE(C5:G5)</f>
        <v>2.0927052670391768E-2</v>
      </c>
      <c r="I5" s="19">
        <v>0</v>
      </c>
      <c r="J5" s="208">
        <f>ROUND((H5+I5)*10,2)/10</f>
        <v>2.0999999999999998E-2</v>
      </c>
    </row>
    <row r="6" spans="2:12" ht="13.4" customHeight="1" x14ac:dyDescent="0.35">
      <c r="B6" s="16"/>
      <c r="C6" s="20"/>
      <c r="D6" s="21"/>
      <c r="E6" s="21"/>
      <c r="F6" s="21"/>
      <c r="G6" s="21"/>
      <c r="H6" s="21"/>
      <c r="I6" s="21"/>
      <c r="J6" s="22"/>
    </row>
    <row r="7" spans="2:12" ht="39.65" customHeight="1" x14ac:dyDescent="0.35">
      <c r="B7" s="16"/>
      <c r="C7" s="311" t="s">
        <v>40</v>
      </c>
      <c r="D7" s="311"/>
      <c r="E7" s="311"/>
      <c r="F7" s="311"/>
      <c r="G7" s="167"/>
      <c r="H7" s="309" t="s">
        <v>41</v>
      </c>
      <c r="I7" s="309" t="s">
        <v>50</v>
      </c>
      <c r="J7" s="309" t="s">
        <v>43</v>
      </c>
    </row>
    <row r="8" spans="2:12" ht="18" customHeight="1" x14ac:dyDescent="0.35">
      <c r="B8" s="16"/>
      <c r="C8" s="18" t="s">
        <v>51</v>
      </c>
      <c r="D8" s="18" t="s">
        <v>45</v>
      </c>
      <c r="E8" s="18" t="s">
        <v>46</v>
      </c>
      <c r="F8" s="18" t="s">
        <v>47</v>
      </c>
      <c r="G8" s="168" t="s">
        <v>52</v>
      </c>
      <c r="H8" s="310"/>
      <c r="I8" s="310"/>
      <c r="J8" s="310"/>
    </row>
    <row r="9" spans="2:12" ht="18" customHeight="1" x14ac:dyDescent="0.3">
      <c r="B9" s="23" t="s">
        <v>53</v>
      </c>
      <c r="C9" s="261"/>
      <c r="D9" s="260">
        <f>'Short-Term'!F7</f>
        <v>2.63E-2</v>
      </c>
      <c r="E9" s="260">
        <f>'Short-Term'!F5</f>
        <v>2.5000000000000001E-2</v>
      </c>
      <c r="F9" s="260">
        <f>'Short-Term'!F6</f>
        <v>2.1000000000000001E-2</v>
      </c>
      <c r="G9" s="261"/>
      <c r="H9" s="262">
        <f>AVERAGE(D9:G9)</f>
        <v>2.41E-2</v>
      </c>
      <c r="I9" s="25">
        <v>0</v>
      </c>
      <c r="J9" s="209">
        <f t="shared" ref="J9:J14" si="0">ROUND((H9+I9)*10,2)/10</f>
        <v>2.4E-2</v>
      </c>
    </row>
    <row r="10" spans="2:12" ht="18" customHeight="1" x14ac:dyDescent="0.3">
      <c r="B10" s="23" t="s">
        <v>54</v>
      </c>
      <c r="C10" s="261"/>
      <c r="D10" s="260">
        <f>'Fixed Income'!F7</f>
        <v>3.7100000000000001E-2</v>
      </c>
      <c r="E10" s="260">
        <f>'Fixed Income'!F5</f>
        <v>2.6500000000000003E-2</v>
      </c>
      <c r="F10" s="260">
        <f>'Fixed Income'!F6</f>
        <v>2.6500000000000003E-2</v>
      </c>
      <c r="G10" s="260">
        <f>'Fixed Income'!F8</f>
        <v>3.5396099999999819E-2</v>
      </c>
      <c r="H10" s="262">
        <f>(D10+E10+F10+2*G10)/5</f>
        <v>3.2178439999999933E-2</v>
      </c>
      <c r="I10" s="24">
        <v>0</v>
      </c>
      <c r="J10" s="209">
        <f t="shared" si="0"/>
        <v>3.2000000000000001E-2</v>
      </c>
    </row>
    <row r="11" spans="2:12" ht="18" customHeight="1" x14ac:dyDescent="0.3">
      <c r="B11" s="23" t="s">
        <v>55</v>
      </c>
      <c r="C11" s="260">
        <f>'Canadian Domestic Equities'!F8</f>
        <v>9.0775898114465292E-2</v>
      </c>
      <c r="D11" s="260">
        <f>'Canadian Domestic Equities'!F7</f>
        <v>6.5299999999999997E-2</v>
      </c>
      <c r="E11" s="260">
        <f>'Canadian Domestic Equities'!F5</f>
        <v>6.6500000000000004E-2</v>
      </c>
      <c r="F11" s="260">
        <f>'Canadian Domestic Equities'!F6</f>
        <v>5.8999999999999997E-2</v>
      </c>
      <c r="G11" s="260">
        <f>'Canadian Domestic Equities'!F9</f>
        <v>5.8981199999999845E-2</v>
      </c>
      <c r="H11" s="262">
        <f>AVERAGE(C11:G11)</f>
        <v>6.8111419622893021E-2</v>
      </c>
      <c r="I11" s="24">
        <v>-5.0000000000000001E-3</v>
      </c>
      <c r="J11" s="209">
        <f t="shared" si="0"/>
        <v>6.3E-2</v>
      </c>
    </row>
    <row r="12" spans="2:12" ht="18" customHeight="1" x14ac:dyDescent="0.3">
      <c r="B12" s="23" t="s">
        <v>56</v>
      </c>
      <c r="C12" s="260">
        <f>'U.S. Equities'!F8</f>
        <v>0.11209458327585953</v>
      </c>
      <c r="D12" s="260">
        <f>'U.S. Equities'!F7</f>
        <v>6.0900000000000003E-2</v>
      </c>
      <c r="E12" s="260">
        <f>'U.S. Equities'!F5</f>
        <v>6.6500000000000004E-2</v>
      </c>
      <c r="F12" s="260">
        <f>'U.S. Equities'!F6</f>
        <v>5.8999999999999997E-2</v>
      </c>
      <c r="G12" s="260">
        <f>'U.S. Equities'!F9</f>
        <v>4.6014499999999847E-2</v>
      </c>
      <c r="H12" s="262">
        <f>AVERAGE(C12:G12)</f>
        <v>6.890181665517188E-2</v>
      </c>
      <c r="I12" s="24">
        <v>-5.0000000000000001E-3</v>
      </c>
      <c r="J12" s="209">
        <f t="shared" si="0"/>
        <v>6.4000000000000001E-2</v>
      </c>
    </row>
    <row r="13" spans="2:12" ht="18" customHeight="1" x14ac:dyDescent="0.3">
      <c r="B13" s="263" t="s">
        <v>57</v>
      </c>
      <c r="C13" s="260">
        <f>'Intl foreign-dev Equities'!F8</f>
        <v>8.6088751733468749E-2</v>
      </c>
      <c r="D13" s="260">
        <f>'Intl foreign-dev Equities'!F7</f>
        <v>7.0800000000000002E-2</v>
      </c>
      <c r="E13" s="260">
        <f>'Intl foreign-dev Equities'!F5</f>
        <v>6.6500000000000004E-2</v>
      </c>
      <c r="F13" s="260">
        <f>'Intl foreign-dev Equities'!F6</f>
        <v>5.8999999999999997E-2</v>
      </c>
      <c r="G13" s="260">
        <f>'Intl foreign-dev Equities'!F9</f>
        <v>7.1131099999999892E-2</v>
      </c>
      <c r="H13" s="262">
        <f>AVERAGE(C13:G13)</f>
        <v>7.0703970346693734E-2</v>
      </c>
      <c r="I13" s="24">
        <v>-5.0000000000000001E-3</v>
      </c>
      <c r="J13" s="209">
        <f t="shared" si="0"/>
        <v>6.6000000000000003E-2</v>
      </c>
    </row>
    <row r="14" spans="2:12" ht="18" customHeight="1" x14ac:dyDescent="0.3">
      <c r="B14" s="263" t="s">
        <v>58</v>
      </c>
      <c r="C14" s="260">
        <f>'Emerging market Equities '!F8</f>
        <v>9.4374575581476439E-2</v>
      </c>
      <c r="D14" s="260">
        <f>'Emerging market Equities '!F7</f>
        <v>7.8799999999999995E-2</v>
      </c>
      <c r="E14" s="260">
        <f>'Emerging market Equities '!F5</f>
        <v>7.6499999999999999E-2</v>
      </c>
      <c r="F14" s="260">
        <f>'Emerging market Equities '!F6</f>
        <v>5.8999999999999997E-2</v>
      </c>
      <c r="G14" s="260">
        <f>'Emerging market Equities '!F9</f>
        <v>8.9406999999999792E-2</v>
      </c>
      <c r="H14" s="262">
        <f>AVERAGE(C14:G14)</f>
        <v>7.9616315116295244E-2</v>
      </c>
      <c r="I14" s="24">
        <v>-5.0000000000000001E-3</v>
      </c>
      <c r="J14" s="209">
        <f t="shared" si="0"/>
        <v>7.4999999999999997E-2</v>
      </c>
    </row>
    <row r="15" spans="2:12" ht="16.5" customHeight="1" x14ac:dyDescent="0.3">
      <c r="B15" s="306" t="s">
        <v>59</v>
      </c>
      <c r="C15" s="307"/>
      <c r="D15" s="307"/>
      <c r="E15" s="307"/>
      <c r="F15" s="307"/>
      <c r="G15" s="307"/>
      <c r="H15" s="307"/>
      <c r="I15" s="308"/>
      <c r="J15" s="209">
        <f>J9+2%</f>
        <v>4.3999999999999997E-2</v>
      </c>
    </row>
    <row r="16" spans="2:12" hidden="1" x14ac:dyDescent="0.3">
      <c r="J16" s="27">
        <v>7.4999999999999997E-3</v>
      </c>
    </row>
    <row r="17" spans="2:16" x14ac:dyDescent="0.3">
      <c r="J17" s="27"/>
    </row>
    <row r="18" spans="2:16" x14ac:dyDescent="0.3">
      <c r="B18" s="28" t="s">
        <v>60</v>
      </c>
      <c r="J18" s="27"/>
    </row>
    <row r="19" spans="2:16" x14ac:dyDescent="0.3">
      <c r="B19" s="28" t="s">
        <v>61</v>
      </c>
      <c r="J19" s="27"/>
    </row>
    <row r="20" spans="2:16" ht="27" customHeight="1" x14ac:dyDescent="0.3">
      <c r="B20" s="305" t="s">
        <v>62</v>
      </c>
      <c r="C20" s="305"/>
      <c r="D20" s="305"/>
      <c r="E20" s="305"/>
      <c r="F20" s="305"/>
      <c r="G20" s="305"/>
      <c r="H20" s="305"/>
      <c r="I20" s="305"/>
      <c r="J20" s="305"/>
    </row>
    <row r="21" spans="2:16" x14ac:dyDescent="0.3">
      <c r="B21" s="305" t="s">
        <v>63</v>
      </c>
      <c r="C21" s="305"/>
      <c r="D21" s="305"/>
      <c r="E21" s="305"/>
      <c r="F21" s="305"/>
      <c r="G21" s="305"/>
      <c r="H21" s="305"/>
      <c r="I21" s="305"/>
      <c r="J21" s="305"/>
    </row>
    <row r="22" spans="2:16" ht="30" customHeight="1" x14ac:dyDescent="0.3"/>
    <row r="23" spans="2:16" ht="18" customHeight="1" x14ac:dyDescent="0.35">
      <c r="B23" s="29" t="s">
        <v>64</v>
      </c>
      <c r="C23" s="30"/>
      <c r="D23" s="30"/>
      <c r="E23" s="30"/>
      <c r="F23" s="30"/>
      <c r="G23" s="30"/>
      <c r="H23" s="30"/>
      <c r="I23" s="30"/>
      <c r="J23" s="30"/>
      <c r="K23" s="30"/>
      <c r="L23" s="30"/>
      <c r="M23" s="30"/>
      <c r="N23" s="30"/>
      <c r="O23" s="30"/>
      <c r="P23" s="30"/>
    </row>
    <row r="24" spans="2:16" ht="18" customHeight="1" x14ac:dyDescent="0.35">
      <c r="B24" s="31" t="s">
        <v>65</v>
      </c>
      <c r="C24" s="32"/>
      <c r="D24" s="33"/>
      <c r="E24" s="206">
        <f>+J11-J10</f>
        <v>3.1E-2</v>
      </c>
      <c r="F24" s="269" t="s">
        <v>265</v>
      </c>
      <c r="G24" s="33"/>
      <c r="H24" s="33"/>
      <c r="I24" s="33"/>
      <c r="J24" s="33"/>
      <c r="K24" s="33"/>
      <c r="L24" s="33"/>
      <c r="M24" s="33"/>
      <c r="N24" s="33"/>
      <c r="O24" s="156"/>
      <c r="P24" s="157"/>
    </row>
    <row r="25" spans="2:16" ht="18" customHeight="1" x14ac:dyDescent="0.35">
      <c r="B25" s="31" t="s">
        <v>66</v>
      </c>
      <c r="C25" s="32"/>
      <c r="D25" s="33"/>
      <c r="E25" s="206">
        <f>J12-J10</f>
        <v>3.2000000000000001E-2</v>
      </c>
      <c r="F25" s="269" t="s">
        <v>266</v>
      </c>
      <c r="G25" s="33"/>
      <c r="H25" s="33"/>
      <c r="I25" s="33"/>
      <c r="J25" s="33"/>
      <c r="K25" s="33"/>
      <c r="L25" s="33"/>
      <c r="M25" s="33"/>
      <c r="N25" s="33"/>
      <c r="O25" s="156"/>
      <c r="P25" s="157"/>
    </row>
    <row r="26" spans="2:16" ht="18" customHeight="1" x14ac:dyDescent="0.35">
      <c r="B26" s="34" t="s">
        <v>67</v>
      </c>
      <c r="C26" s="35"/>
      <c r="D26" s="36"/>
      <c r="E26" s="207">
        <f>+J13-J10</f>
        <v>3.4000000000000002E-2</v>
      </c>
      <c r="F26" s="270" t="s">
        <v>267</v>
      </c>
      <c r="G26" s="36"/>
      <c r="H26" s="36"/>
      <c r="I26" s="36"/>
      <c r="J26" s="36"/>
      <c r="K26" s="36"/>
      <c r="L26" s="36"/>
      <c r="M26" s="36"/>
      <c r="N26" s="36"/>
      <c r="O26" s="158"/>
      <c r="P26" s="159"/>
    </row>
    <row r="27" spans="2:16" ht="18" customHeight="1" x14ac:dyDescent="0.35">
      <c r="B27" s="37" t="s">
        <v>68</v>
      </c>
      <c r="C27" s="38"/>
      <c r="D27" s="33"/>
      <c r="E27" s="206">
        <f>+J14-J10</f>
        <v>4.2999999999999997E-2</v>
      </c>
      <c r="F27" s="269" t="s">
        <v>268</v>
      </c>
      <c r="G27" s="33"/>
      <c r="H27" s="33"/>
      <c r="I27" s="33"/>
      <c r="J27" s="33"/>
      <c r="K27" s="33"/>
      <c r="L27" s="33"/>
      <c r="M27" s="33"/>
      <c r="N27" s="33"/>
      <c r="O27" s="158"/>
      <c r="P27" s="159"/>
    </row>
    <row r="28" spans="2:16" ht="14.5" x14ac:dyDescent="0.35">
      <c r="P28" s="16"/>
    </row>
    <row r="29" spans="2:16" x14ac:dyDescent="0.3">
      <c r="C29" s="9"/>
    </row>
    <row r="31" spans="2:16" x14ac:dyDescent="0.3">
      <c r="D31" s="26"/>
    </row>
    <row r="33" spans="2:10" x14ac:dyDescent="0.3">
      <c r="C33" s="39"/>
      <c r="D33" s="39"/>
      <c r="E33" s="27"/>
    </row>
    <row r="34" spans="2:10" x14ac:dyDescent="0.3">
      <c r="C34" s="39"/>
      <c r="D34" s="39"/>
    </row>
    <row r="35" spans="2:10" x14ac:dyDescent="0.3">
      <c r="C35" s="39"/>
      <c r="D35" s="39"/>
    </row>
    <row r="36" spans="2:10" x14ac:dyDescent="0.3">
      <c r="C36" s="39"/>
      <c r="D36" s="39"/>
    </row>
    <row r="48" spans="2:10" x14ac:dyDescent="0.3">
      <c r="B48" s="304"/>
      <c r="C48" s="304"/>
      <c r="D48" s="304"/>
      <c r="E48" s="304"/>
      <c r="F48" s="304"/>
      <c r="G48" s="304"/>
      <c r="H48" s="304"/>
      <c r="I48" s="304"/>
      <c r="J48" s="304"/>
    </row>
  </sheetData>
  <mergeCells count="13">
    <mergeCell ref="B48:J48"/>
    <mergeCell ref="B21:J21"/>
    <mergeCell ref="B20:J20"/>
    <mergeCell ref="B15:I15"/>
    <mergeCell ref="B1:J1"/>
    <mergeCell ref="H3:H4"/>
    <mergeCell ref="I3:I4"/>
    <mergeCell ref="C7:F7"/>
    <mergeCell ref="H7:H8"/>
    <mergeCell ref="I7:I8"/>
    <mergeCell ref="J7:J8"/>
    <mergeCell ref="J3:J4"/>
    <mergeCell ref="C3:G3"/>
  </mergeCells>
  <phoneticPr fontId="0" type="noConversion"/>
  <hyperlinks>
    <hyperlink ref="G5" location="Inflation!E8" display="Inflation!E8" xr:uid="{00000000-0004-0000-0300-000000000000}"/>
    <hyperlink ref="D5" location="Inflation!E7" display="Inflation!E7" xr:uid="{00000000-0004-0000-0300-000001000000}"/>
    <hyperlink ref="E5" location="Inflation!E5" display="Inflation!E5" xr:uid="{00000000-0004-0000-0300-000002000000}"/>
    <hyperlink ref="F5" location="Inflation!E6" display="Inflation!E6" xr:uid="{00000000-0004-0000-0300-000003000000}"/>
    <hyperlink ref="D9:F9" location="'Short Term'!A1" display="'Short Term'!A1" xr:uid="{00000000-0004-0000-0300-000004000000}"/>
    <hyperlink ref="C11:F11" location="'Canadian Equities'!A1" display="'Canadian Equities'!A1" xr:uid="{00000000-0004-0000-0300-000005000000}"/>
    <hyperlink ref="C13:F13" location="'Foreign Equities (Developed)'!A1" display="'Foreign Equities (Developed)'!A1" xr:uid="{00000000-0004-0000-0300-000006000000}"/>
    <hyperlink ref="C14:F14" location="'Foreign Equities (Emerging)'!A1" display="'Foreign Equities (Emerging)'!A1" xr:uid="{00000000-0004-0000-0300-000007000000}"/>
    <hyperlink ref="D9" location="'Short-Term'!F7" display="'Short-Term'!F7" xr:uid="{00000000-0004-0000-0300-000008000000}"/>
    <hyperlink ref="D10" location="'Fixed-Income'!F7" display="'Fixed-Income'!F7" xr:uid="{00000000-0004-0000-0300-000009000000}"/>
    <hyperlink ref="D11" location="'Canadian Equities'!F7" display="'Canadian Equities'!F7" xr:uid="{00000000-0004-0000-0300-00000A000000}"/>
    <hyperlink ref="D13" location="'Foreign Equities (Developed)'!F7" display="'Foreign Equities (Developed)'!F7" xr:uid="{00000000-0004-0000-0300-00000B000000}"/>
    <hyperlink ref="D14" location="'Foreign Equities (Emerging)'!F7" display="'Foreign Equities (Emerging)'!F7" xr:uid="{00000000-0004-0000-0300-00000C000000}"/>
    <hyperlink ref="E9" location="'Short-Term'!F5" display="'Short-Term'!F5" xr:uid="{00000000-0004-0000-0300-00000D000000}"/>
    <hyperlink ref="E10" location="'Fixed-Income'!F5" display="'Fixed-Income'!F5" xr:uid="{00000000-0004-0000-0300-00000E000000}"/>
    <hyperlink ref="E11" location="'Canadian Equities'!F5" display="'Canadian Equities'!F5" xr:uid="{00000000-0004-0000-0300-00000F000000}"/>
    <hyperlink ref="E13" location="'Foreign Equities (Developed)'!F5" display="'Foreign Equities (Developed)'!F5" xr:uid="{00000000-0004-0000-0300-000010000000}"/>
    <hyperlink ref="E14" location="'Foreign Equities (Emerging)'!F5" display="'Foreign Equities (Emerging)'!F5" xr:uid="{00000000-0004-0000-0300-000011000000}"/>
    <hyperlink ref="F9" location="'Short-Term'!F6" display="'Short-Term'!F6" xr:uid="{00000000-0004-0000-0300-000012000000}"/>
    <hyperlink ref="F10" location="'Fixed-Income'!F6" display="'Fixed-Income'!F6" xr:uid="{00000000-0004-0000-0300-000013000000}"/>
    <hyperlink ref="F11" location="'Canadian Equities'!F6" display="'Canadian Equities'!F6" xr:uid="{00000000-0004-0000-0300-000014000000}"/>
    <hyperlink ref="F13" location="'Foreign Equities (Developed)'!F6" display="'Foreign Equities (Developed)'!F6" xr:uid="{00000000-0004-0000-0300-000015000000}"/>
    <hyperlink ref="F14" location="'Foreign Equities (Emerging)'!F6" display="'Foreign Equities (Emerging)'!F6" xr:uid="{00000000-0004-0000-0300-000016000000}"/>
    <hyperlink ref="C14" location="'Foreign Equities (Emerging)'!F8" display="'Foreign Equities (Emerging)'!F8" xr:uid="{00000000-0004-0000-0300-000017000000}"/>
    <hyperlink ref="C13" location="'Foreign Equities (Developed)'!F8" display="'Foreign Equities (Developed)'!F8" xr:uid="{00000000-0004-0000-0300-000018000000}"/>
    <hyperlink ref="C11" location="'Canadian Equities'!F8" display="'Canadian Equities'!F8" xr:uid="{00000000-0004-0000-0300-000019000000}"/>
  </hyperlinks>
  <printOptions horizontalCentered="1"/>
  <pageMargins left="0.70866141732283472" right="0.70866141732283472" top="0.74803149606299213" bottom="0.74803149606299213" header="0.31496062992125984" footer="0.31496062992125984"/>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tabColor rgb="FFFF0000"/>
  </sheetPr>
  <dimension ref="B3:E30"/>
  <sheetViews>
    <sheetView topLeftCell="A3" zoomScaleNormal="100" workbookViewId="0">
      <selection activeCell="J7" sqref="J7"/>
    </sheetView>
  </sheetViews>
  <sheetFormatPr defaultColWidth="9.1796875" defaultRowHeight="13" x14ac:dyDescent="0.3"/>
  <cols>
    <col min="1" max="1" width="4.54296875" style="9" customWidth="1"/>
    <col min="2" max="2" width="53" style="9" customWidth="1"/>
    <col min="3" max="16384" width="9.1796875" style="9"/>
  </cols>
  <sheetData>
    <row r="3" spans="2:5" ht="61.5" customHeight="1" x14ac:dyDescent="0.3">
      <c r="B3" s="40" t="s">
        <v>0</v>
      </c>
    </row>
    <row r="4" spans="2:5" ht="61.5" customHeight="1" x14ac:dyDescent="0.3">
      <c r="B4" s="40"/>
    </row>
    <row r="7" spans="2:5" ht="140.25" customHeight="1" x14ac:dyDescent="0.3">
      <c r="B7" s="315" t="s">
        <v>69</v>
      </c>
      <c r="C7" s="315"/>
      <c r="D7" s="315"/>
      <c r="E7" s="315"/>
    </row>
    <row r="8" spans="2:5" ht="15" x14ac:dyDescent="0.3">
      <c r="B8" s="41"/>
      <c r="C8" s="8"/>
      <c r="D8" s="8"/>
    </row>
    <row r="9" spans="2:5" ht="15" x14ac:dyDescent="0.3">
      <c r="B9" s="41"/>
      <c r="C9" s="8"/>
      <c r="D9" s="8"/>
    </row>
    <row r="10" spans="2:5" ht="15" x14ac:dyDescent="0.3">
      <c r="B10" s="41"/>
      <c r="C10" s="8"/>
      <c r="D10" s="8"/>
    </row>
    <row r="11" spans="2:5" ht="15" x14ac:dyDescent="0.3">
      <c r="B11" s="41"/>
      <c r="C11" s="8"/>
      <c r="D11" s="8"/>
    </row>
    <row r="12" spans="2:5" ht="23.5" x14ac:dyDescent="0.3">
      <c r="B12" s="42"/>
      <c r="C12" s="8"/>
      <c r="D12" s="8"/>
    </row>
    <row r="13" spans="2:5" ht="23.25" customHeight="1" x14ac:dyDescent="0.3">
      <c r="B13" s="316" t="s">
        <v>2</v>
      </c>
      <c r="C13" s="316"/>
      <c r="D13" s="316"/>
      <c r="E13" s="316"/>
    </row>
    <row r="14" spans="2:5" ht="25.5" customHeight="1" x14ac:dyDescent="0.3">
      <c r="B14" s="316" t="s">
        <v>38</v>
      </c>
      <c r="C14" s="316"/>
      <c r="D14" s="316"/>
      <c r="E14" s="316"/>
    </row>
    <row r="15" spans="2:5" x14ac:dyDescent="0.3">
      <c r="B15" s="7"/>
      <c r="C15" s="8"/>
      <c r="D15" s="8"/>
    </row>
    <row r="16" spans="2:5" x14ac:dyDescent="0.3">
      <c r="B16" s="7"/>
      <c r="C16" s="8"/>
      <c r="D16" s="8"/>
    </row>
    <row r="17" spans="2:5" x14ac:dyDescent="0.3">
      <c r="B17" s="7"/>
      <c r="C17" s="8"/>
      <c r="D17" s="8"/>
    </row>
    <row r="18" spans="2:5" x14ac:dyDescent="0.3">
      <c r="B18" s="7"/>
      <c r="C18" s="8"/>
      <c r="D18" s="8"/>
    </row>
    <row r="19" spans="2:5" x14ac:dyDescent="0.3">
      <c r="B19" s="7"/>
      <c r="C19" s="8"/>
      <c r="D19" s="8"/>
    </row>
    <row r="20" spans="2:5" x14ac:dyDescent="0.3">
      <c r="B20" s="7"/>
      <c r="C20" s="8"/>
      <c r="D20" s="8"/>
    </row>
    <row r="21" spans="2:5" ht="18.5" x14ac:dyDescent="0.3">
      <c r="B21" s="10"/>
      <c r="C21" s="8"/>
      <c r="D21" s="8"/>
    </row>
    <row r="22" spans="2:5" ht="21" x14ac:dyDescent="0.3">
      <c r="B22" s="290"/>
      <c r="C22" s="290"/>
      <c r="D22" s="290"/>
      <c r="E22" s="290"/>
    </row>
    <row r="23" spans="2:5" ht="21" x14ac:dyDescent="0.3">
      <c r="B23" s="290"/>
      <c r="C23" s="290"/>
      <c r="D23" s="290"/>
      <c r="E23" s="290"/>
    </row>
    <row r="24" spans="2:5" ht="21" x14ac:dyDescent="0.3">
      <c r="B24" s="290"/>
      <c r="C24" s="290"/>
      <c r="D24" s="290"/>
      <c r="E24" s="290"/>
    </row>
    <row r="25" spans="2:5" ht="21" x14ac:dyDescent="0.3">
      <c r="B25" s="290"/>
      <c r="C25" s="290"/>
      <c r="D25" s="290"/>
      <c r="E25" s="290"/>
    </row>
    <row r="26" spans="2:5" x14ac:dyDescent="0.3">
      <c r="B26" s="11"/>
      <c r="C26" s="8"/>
      <c r="D26" s="8"/>
    </row>
    <row r="27" spans="2:5" x14ac:dyDescent="0.3">
      <c r="B27" s="11"/>
      <c r="C27" s="8"/>
      <c r="D27" s="8"/>
    </row>
    <row r="28" spans="2:5" ht="15" x14ac:dyDescent="0.3">
      <c r="B28" s="12"/>
      <c r="C28" s="8"/>
      <c r="D28" s="8"/>
    </row>
    <row r="29" spans="2:5" x14ac:dyDescent="0.3">
      <c r="B29" s="287" t="s">
        <v>70</v>
      </c>
      <c r="C29" s="287"/>
      <c r="D29" s="287"/>
      <c r="E29" s="287"/>
    </row>
    <row r="30" spans="2:5" x14ac:dyDescent="0.3">
      <c r="B30" s="287" t="s">
        <v>13</v>
      </c>
      <c r="C30" s="287"/>
      <c r="D30" s="287"/>
      <c r="E30" s="287"/>
    </row>
  </sheetData>
  <mergeCells count="9">
    <mergeCell ref="B25:E25"/>
    <mergeCell ref="B29:E29"/>
    <mergeCell ref="B30:E30"/>
    <mergeCell ref="B7:E7"/>
    <mergeCell ref="B13:E13"/>
    <mergeCell ref="B14:E14"/>
    <mergeCell ref="B22:E22"/>
    <mergeCell ref="B23:E23"/>
    <mergeCell ref="B24:E24"/>
  </mergeCells>
  <pageMargins left="0.7" right="0.7" top="0.75" bottom="0.75" header="0.3" footer="0.3"/>
  <pageSetup scale="8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tabColor rgb="FF92D050"/>
    <pageSetUpPr fitToPage="1"/>
  </sheetPr>
  <dimension ref="A1:I18"/>
  <sheetViews>
    <sheetView showGridLines="0" topLeftCell="B1" zoomScaleNormal="100" zoomScaleSheetLayoutView="90" workbookViewId="0">
      <selection activeCell="C5" sqref="C5"/>
    </sheetView>
  </sheetViews>
  <sheetFormatPr defaultColWidth="11.54296875" defaultRowHeight="13" x14ac:dyDescent="0.3"/>
  <cols>
    <col min="1" max="1" width="1.54296875" style="9" customWidth="1"/>
    <col min="2" max="2" width="25.54296875" style="9" customWidth="1"/>
    <col min="3" max="3" width="30.54296875" style="9" customWidth="1"/>
    <col min="4" max="4" width="83.453125" style="9" customWidth="1"/>
    <col min="5" max="5" width="22.81640625" style="9" customWidth="1"/>
    <col min="6" max="6" width="8.54296875" style="9" customWidth="1"/>
    <col min="7" max="7" width="1.54296875" style="9" customWidth="1"/>
    <col min="8" max="16384" width="11.54296875" style="9"/>
  </cols>
  <sheetData>
    <row r="1" spans="1:9" ht="18.5" x14ac:dyDescent="0.3">
      <c r="B1" s="273" t="s">
        <v>71</v>
      </c>
      <c r="C1" s="273"/>
      <c r="D1" s="273"/>
      <c r="E1" s="273"/>
      <c r="F1" s="273"/>
    </row>
    <row r="4" spans="1:9" ht="27" customHeight="1" x14ac:dyDescent="0.35">
      <c r="A4" s="43"/>
      <c r="B4" s="44" t="s">
        <v>40</v>
      </c>
      <c r="C4" s="44" t="s">
        <v>72</v>
      </c>
      <c r="D4" s="44" t="s">
        <v>73</v>
      </c>
      <c r="E4" s="44" t="s">
        <v>74</v>
      </c>
      <c r="F4" s="44" t="s">
        <v>75</v>
      </c>
    </row>
    <row r="5" spans="1:9" ht="69" customHeight="1" x14ac:dyDescent="0.3">
      <c r="B5" s="135" t="s">
        <v>269</v>
      </c>
      <c r="C5" s="211" t="s">
        <v>270</v>
      </c>
      <c r="D5" s="136" t="s">
        <v>76</v>
      </c>
      <c r="E5" s="137" t="s">
        <v>77</v>
      </c>
      <c r="F5" s="138">
        <f>1*2%</f>
        <v>0.02</v>
      </c>
      <c r="I5" s="160"/>
    </row>
    <row r="6" spans="1:9" ht="90.75" customHeight="1" x14ac:dyDescent="0.3">
      <c r="B6" s="135" t="s">
        <v>78</v>
      </c>
      <c r="C6" s="211" t="s">
        <v>79</v>
      </c>
      <c r="D6" s="139" t="s">
        <v>80</v>
      </c>
      <c r="E6" s="137" t="s">
        <v>81</v>
      </c>
      <c r="F6" s="138">
        <v>2.1000000000000001E-2</v>
      </c>
    </row>
    <row r="7" spans="1:9" ht="63.75" customHeight="1" x14ac:dyDescent="0.3">
      <c r="B7" s="210" t="s">
        <v>82</v>
      </c>
      <c r="C7" s="211" t="s">
        <v>83</v>
      </c>
      <c r="D7" s="142" t="s">
        <v>84</v>
      </c>
      <c r="E7" s="134"/>
      <c r="F7" s="138">
        <f>'FP Canada-Institute Survey'!C17</f>
        <v>2.2700000000000001E-2</v>
      </c>
    </row>
    <row r="8" spans="1:9" ht="63.75" customHeight="1" x14ac:dyDescent="0.3">
      <c r="B8" s="135" t="s">
        <v>85</v>
      </c>
      <c r="C8" s="271"/>
      <c r="D8" s="144" t="s">
        <v>86</v>
      </c>
      <c r="E8" s="134"/>
      <c r="F8" s="138">
        <f>'50 Years Data '!AI75</f>
        <v>2.0935263351958833E-2</v>
      </c>
    </row>
    <row r="9" spans="1:9" ht="81" customHeight="1" x14ac:dyDescent="0.3">
      <c r="B9" s="210" t="s">
        <v>87</v>
      </c>
      <c r="C9" s="141" t="s">
        <v>88</v>
      </c>
      <c r="D9" s="139" t="s">
        <v>89</v>
      </c>
      <c r="E9" s="143">
        <v>0.02</v>
      </c>
      <c r="F9" s="138">
        <v>0.02</v>
      </c>
    </row>
    <row r="10" spans="1:9" x14ac:dyDescent="0.3">
      <c r="B10" s="277" t="s">
        <v>41</v>
      </c>
      <c r="C10" s="281"/>
      <c r="D10" s="282"/>
      <c r="E10" s="274">
        <v>1</v>
      </c>
      <c r="F10" s="278">
        <f>AVERAGE(F5:F9)</f>
        <v>2.0927052670391768E-2</v>
      </c>
    </row>
    <row r="11" spans="1:9" x14ac:dyDescent="0.3">
      <c r="B11" s="275"/>
      <c r="C11" s="283"/>
      <c r="D11" s="284"/>
      <c r="E11" s="275"/>
      <c r="F11" s="279"/>
    </row>
    <row r="12" spans="1:9" ht="6" customHeight="1" x14ac:dyDescent="0.3">
      <c r="B12" s="276"/>
      <c r="C12" s="285"/>
      <c r="D12" s="286"/>
      <c r="E12" s="276"/>
      <c r="F12" s="280"/>
    </row>
    <row r="16" spans="1:9" x14ac:dyDescent="0.3">
      <c r="C16" s="9" t="s">
        <v>11</v>
      </c>
    </row>
    <row r="18" spans="3:3" x14ac:dyDescent="0.3">
      <c r="C18" s="9" t="s">
        <v>11</v>
      </c>
    </row>
  </sheetData>
  <mergeCells count="5">
    <mergeCell ref="B1:F1"/>
    <mergeCell ref="E10:E12"/>
    <mergeCell ref="B10:B12"/>
    <mergeCell ref="F10:F12"/>
    <mergeCell ref="C10:D12"/>
  </mergeCells>
  <hyperlinks>
    <hyperlink ref="C9" r:id="rId1" xr:uid="{00000000-0004-0000-0500-000000000000}"/>
    <hyperlink ref="C6" r:id="rId2" display="Table 26: Inflation Rate, Pension Indexation Rate as at 1 January and Rate of Increase in Average Employment Earnings " xr:uid="{00000000-0004-0000-0500-000001000000}"/>
    <hyperlink ref="C5" r:id="rId3" xr:uid="{00000000-0004-0000-0500-000002000000}"/>
    <hyperlink ref="C7" location="'FP Canada-Institute Survey'!A1" display="FP Canada Institute of Financial Planning Survey" xr:uid="{00000000-0004-0000-0500-000003000000}"/>
  </hyperlinks>
  <pageMargins left="0.7" right="0.7" top="0.75" bottom="0.75" header="0.3" footer="0.3"/>
  <pageSetup scale="70" fitToHeight="0" orientation="landscape"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tabColor rgb="FF92D050"/>
    <pageSetUpPr fitToPage="1"/>
  </sheetPr>
  <dimension ref="A1:G15"/>
  <sheetViews>
    <sheetView showGridLines="0" zoomScaleNormal="100" zoomScaleSheetLayoutView="90" workbookViewId="0">
      <selection activeCell="C5" sqref="C5"/>
    </sheetView>
  </sheetViews>
  <sheetFormatPr defaultColWidth="11.54296875" defaultRowHeight="13" x14ac:dyDescent="0.3"/>
  <cols>
    <col min="1" max="1" width="1.54296875" style="9" customWidth="1"/>
    <col min="2" max="2" width="25.54296875" style="9" customWidth="1"/>
    <col min="3" max="3" width="30.54296875" style="9" customWidth="1"/>
    <col min="4" max="4" width="90" style="9" customWidth="1"/>
    <col min="5" max="5" width="25.54296875" style="9" customWidth="1"/>
    <col min="6" max="6" width="8.54296875" style="9" customWidth="1"/>
    <col min="7" max="7" width="1.54296875" style="9" customWidth="1"/>
    <col min="8" max="8" width="20.54296875" style="9" customWidth="1"/>
    <col min="9" max="16384" width="11.54296875" style="9"/>
  </cols>
  <sheetData>
    <row r="1" spans="1:7" ht="18.5" x14ac:dyDescent="0.3">
      <c r="B1" s="273" t="s">
        <v>90</v>
      </c>
      <c r="C1" s="273"/>
      <c r="D1" s="273"/>
      <c r="E1" s="273"/>
      <c r="F1" s="273"/>
    </row>
    <row r="2" spans="1:7" ht="12.75" customHeight="1" x14ac:dyDescent="0.3">
      <c r="B2" s="322"/>
      <c r="C2" s="317"/>
      <c r="D2" s="317"/>
      <c r="E2" s="45"/>
      <c r="F2" s="317"/>
    </row>
    <row r="3" spans="1:7" x14ac:dyDescent="0.3">
      <c r="B3" s="322"/>
      <c r="C3" s="318"/>
      <c r="D3" s="318"/>
      <c r="E3" s="46"/>
      <c r="F3" s="318"/>
    </row>
    <row r="4" spans="1:7" ht="27.75" customHeight="1" x14ac:dyDescent="0.3">
      <c r="B4" s="44" t="s">
        <v>40</v>
      </c>
      <c r="C4" s="44" t="s">
        <v>72</v>
      </c>
      <c r="D4" s="44" t="s">
        <v>73</v>
      </c>
      <c r="E4" s="44" t="s">
        <v>74</v>
      </c>
      <c r="F4" s="44" t="s">
        <v>75</v>
      </c>
    </row>
    <row r="5" spans="1:7" ht="71.25" customHeight="1" x14ac:dyDescent="0.35">
      <c r="A5" s="16"/>
      <c r="B5" s="135" t="str">
        <f>Inflation!B5</f>
        <v>Actuarial Report (32nd)
on the 
Canada Pension Plan
as at 31 December 2024</v>
      </c>
      <c r="C5" s="211" t="s">
        <v>270</v>
      </c>
      <c r="D5" s="264" t="s">
        <v>91</v>
      </c>
      <c r="E5" s="254" t="s">
        <v>92</v>
      </c>
      <c r="F5" s="138">
        <f>(0.5)/100+Inflation!F5</f>
        <v>2.5000000000000001E-2</v>
      </c>
      <c r="G5" s="321"/>
    </row>
    <row r="6" spans="1:7" ht="72" customHeight="1" x14ac:dyDescent="0.35">
      <c r="A6" s="16"/>
      <c r="B6" s="135" t="str">
        <f>Inflation!B6</f>
        <v>Actuarial Valuation 
of the 
Quebec Pension Plan 
as at 31 December 2024</v>
      </c>
      <c r="C6" s="212" t="s">
        <v>93</v>
      </c>
      <c r="D6" s="264" t="s">
        <v>94</v>
      </c>
      <c r="E6" s="254" t="s">
        <v>95</v>
      </c>
      <c r="F6" s="138">
        <f>0+Inflation!F6</f>
        <v>2.1000000000000001E-2</v>
      </c>
      <c r="G6" s="321"/>
    </row>
    <row r="7" spans="1:7" ht="75.75" customHeight="1" x14ac:dyDescent="0.35">
      <c r="A7" s="16"/>
      <c r="B7" s="210" t="s">
        <v>96</v>
      </c>
      <c r="C7" s="212" t="s">
        <v>83</v>
      </c>
      <c r="D7" s="144" t="s">
        <v>97</v>
      </c>
      <c r="E7" s="171"/>
      <c r="F7" s="138">
        <f>'FP Canada-Institute Survey'!D17</f>
        <v>2.63E-2</v>
      </c>
      <c r="G7" s="321"/>
    </row>
    <row r="8" spans="1:7" ht="75.75" customHeight="1" x14ac:dyDescent="0.35">
      <c r="A8" s="16"/>
      <c r="B8" s="135"/>
      <c r="C8" s="165"/>
      <c r="D8" s="144"/>
      <c r="E8" s="171"/>
      <c r="F8" s="170"/>
      <c r="G8" s="164"/>
    </row>
    <row r="9" spans="1:7" ht="22.4" customHeight="1" x14ac:dyDescent="0.35">
      <c r="A9" s="16"/>
      <c r="B9" s="277" t="s">
        <v>41</v>
      </c>
      <c r="C9" s="281"/>
      <c r="D9" s="282"/>
      <c r="E9" s="274">
        <v>1</v>
      </c>
      <c r="F9" s="319">
        <f>AVERAGE(F5:F8)</f>
        <v>2.41E-2</v>
      </c>
    </row>
    <row r="10" spans="1:7" ht="7.5" customHeight="1" x14ac:dyDescent="0.35">
      <c r="A10" s="16"/>
      <c r="B10" s="275"/>
      <c r="C10" s="283"/>
      <c r="D10" s="284"/>
      <c r="E10" s="275"/>
      <c r="F10" s="320"/>
    </row>
    <row r="11" spans="1:7" ht="3.75" customHeight="1" x14ac:dyDescent="0.35">
      <c r="A11" s="16"/>
      <c r="B11" s="276"/>
      <c r="C11" s="285"/>
      <c r="D11" s="286"/>
      <c r="E11" s="276"/>
      <c r="F11" s="320"/>
    </row>
    <row r="12" spans="1:7" ht="15.65" customHeight="1" x14ac:dyDescent="0.3">
      <c r="F12" s="317"/>
    </row>
    <row r="13" spans="1:7" ht="15.65" customHeight="1" x14ac:dyDescent="0.3">
      <c r="F13" s="317"/>
    </row>
    <row r="14" spans="1:7" ht="14.5" x14ac:dyDescent="0.35">
      <c r="B14" s="16"/>
      <c r="C14" s="16"/>
    </row>
    <row r="15" spans="1:7" ht="14.5" x14ac:dyDescent="0.35">
      <c r="B15" s="16"/>
      <c r="C15" s="16"/>
    </row>
  </sheetData>
  <mergeCells count="11">
    <mergeCell ref="G5:G7"/>
    <mergeCell ref="E9:E11"/>
    <mergeCell ref="C9:D11"/>
    <mergeCell ref="B9:B11"/>
    <mergeCell ref="B1:F1"/>
    <mergeCell ref="B2:B3"/>
    <mergeCell ref="F12:F13"/>
    <mergeCell ref="C2:C3"/>
    <mergeCell ref="D2:D3"/>
    <mergeCell ref="F2:F3"/>
    <mergeCell ref="F9:F11"/>
  </mergeCells>
  <hyperlinks>
    <hyperlink ref="C6" r:id="rId1" display="Table 28: Real Rate of Return by Asset Category" xr:uid="{00000000-0004-0000-0600-000001000000}"/>
    <hyperlink ref="C7" location="'FP Canada-Institute Survey'!A1" display="FP Canada Institute of Financial Planning Survey" xr:uid="{00000000-0004-0000-0600-000002000000}"/>
    <hyperlink ref="C5" r:id="rId2" xr:uid="{9F658568-BB20-4D07-BEC0-BAECEC257AD2}"/>
  </hyperlinks>
  <pageMargins left="0.7" right="0.7" top="0.75" bottom="0.75" header="0.3" footer="0.3"/>
  <pageSetup scale="67" fitToHeight="0" orientation="landscape"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tabColor rgb="FF92D050"/>
    <pageSetUpPr fitToPage="1"/>
  </sheetPr>
  <dimension ref="A1:I15"/>
  <sheetViews>
    <sheetView showGridLines="0" zoomScale="110" zoomScaleNormal="110" zoomScaleSheetLayoutView="80" workbookViewId="0">
      <selection activeCell="C5" sqref="C5"/>
    </sheetView>
  </sheetViews>
  <sheetFormatPr defaultColWidth="11.54296875" defaultRowHeight="13" x14ac:dyDescent="0.3"/>
  <cols>
    <col min="1" max="1" width="1.54296875" style="9" customWidth="1"/>
    <col min="2" max="2" width="28" style="9" customWidth="1"/>
    <col min="3" max="3" width="34.453125" style="9" customWidth="1"/>
    <col min="4" max="4" width="100.81640625" style="9" customWidth="1"/>
    <col min="5" max="5" width="28.453125" style="9" customWidth="1"/>
    <col min="6" max="6" width="9.54296875" style="9" customWidth="1"/>
    <col min="7" max="7" width="1.54296875" style="9" customWidth="1"/>
    <col min="8" max="8" width="25.54296875" style="9" customWidth="1"/>
    <col min="9" max="9" width="17.54296875" style="9" bestFit="1" customWidth="1"/>
    <col min="10" max="16384" width="11.54296875" style="9"/>
  </cols>
  <sheetData>
    <row r="1" spans="1:9" ht="18.5" x14ac:dyDescent="0.3">
      <c r="B1" s="273" t="s">
        <v>98</v>
      </c>
      <c r="C1" s="273"/>
      <c r="D1" s="273"/>
      <c r="E1" s="273"/>
      <c r="F1" s="273"/>
    </row>
    <row r="4" spans="1:9" ht="28.4" customHeight="1" x14ac:dyDescent="0.3">
      <c r="B4" s="47" t="s">
        <v>40</v>
      </c>
      <c r="C4" s="48" t="s">
        <v>72</v>
      </c>
      <c r="D4" s="47" t="s">
        <v>73</v>
      </c>
      <c r="E4" s="48" t="s">
        <v>74</v>
      </c>
      <c r="F4" s="48" t="s">
        <v>75</v>
      </c>
    </row>
    <row r="5" spans="1:9" ht="72" customHeight="1" x14ac:dyDescent="0.3">
      <c r="B5" s="135" t="str">
        <f>Inflation!B5</f>
        <v>Actuarial Report (32nd)
on the 
Canada Pension Plan
as at 31 December 2024</v>
      </c>
      <c r="C5" s="211" t="s">
        <v>270</v>
      </c>
      <c r="D5" s="272" t="s">
        <v>271</v>
      </c>
      <c r="E5" s="254" t="s">
        <v>99</v>
      </c>
      <c r="F5" s="138">
        <f>(1.4%)+Inflation!F5-0.75/100</f>
        <v>2.6500000000000003E-2</v>
      </c>
    </row>
    <row r="6" spans="1:9" ht="88.5" customHeight="1" x14ac:dyDescent="0.3">
      <c r="B6" s="135" t="str">
        <f>Inflation!B6</f>
        <v>Actuarial Valuation 
of the 
Quebec Pension Plan 
as at 31 December 2024</v>
      </c>
      <c r="C6" s="161" t="s">
        <v>93</v>
      </c>
      <c r="D6" s="264" t="s">
        <v>100</v>
      </c>
      <c r="E6" s="255" t="s">
        <v>101</v>
      </c>
      <c r="F6" s="138">
        <f>0.013+Inflation!F6-0.75/100</f>
        <v>2.6500000000000003E-2</v>
      </c>
    </row>
    <row r="7" spans="1:9" ht="66.650000000000006" customHeight="1" x14ac:dyDescent="0.3">
      <c r="B7" s="135" t="s">
        <v>96</v>
      </c>
      <c r="C7" s="161" t="s">
        <v>102</v>
      </c>
      <c r="D7" s="144" t="s">
        <v>97</v>
      </c>
      <c r="E7" s="171"/>
      <c r="F7" s="146">
        <f>'FP Canada-Institute Survey'!E17</f>
        <v>3.7100000000000001E-2</v>
      </c>
      <c r="H7" s="230"/>
      <c r="I7" s="231"/>
    </row>
    <row r="8" spans="1:9" ht="66.650000000000006" customHeight="1" x14ac:dyDescent="0.3">
      <c r="B8" s="135" t="s">
        <v>103</v>
      </c>
      <c r="C8" s="224" t="s">
        <v>104</v>
      </c>
      <c r="D8" s="265" t="s">
        <v>105</v>
      </c>
      <c r="E8" s="238" t="s">
        <v>106</v>
      </c>
      <c r="F8" s="146">
        <f>(1+MBER!D12)*(1+'Summary Rates'!J5)-1</f>
        <v>3.5396099999999819E-2</v>
      </c>
      <c r="H8" s="229"/>
    </row>
    <row r="9" spans="1:9" ht="15" customHeight="1" x14ac:dyDescent="0.3">
      <c r="B9" s="323" t="s">
        <v>41</v>
      </c>
      <c r="C9" s="324"/>
      <c r="D9" s="324"/>
      <c r="E9" s="324"/>
      <c r="F9" s="319">
        <f>(F5+F6+F7+2*F8)/5</f>
        <v>3.2178439999999933E-2</v>
      </c>
    </row>
    <row r="10" spans="1:9" ht="10.5" customHeight="1" x14ac:dyDescent="0.3">
      <c r="B10" s="323"/>
      <c r="C10" s="324"/>
      <c r="D10" s="324"/>
      <c r="E10" s="324"/>
      <c r="F10" s="320"/>
      <c r="H10" s="230" t="s">
        <v>11</v>
      </c>
    </row>
    <row r="11" spans="1:9" ht="8.25" customHeight="1" x14ac:dyDescent="0.3">
      <c r="B11" s="323"/>
      <c r="C11" s="324"/>
      <c r="D11" s="324"/>
      <c r="E11" s="324"/>
      <c r="F11" s="320"/>
    </row>
    <row r="12" spans="1:9" ht="8.25" customHeight="1" x14ac:dyDescent="0.3">
      <c r="B12" s="49"/>
      <c r="C12" s="50"/>
      <c r="D12" s="50"/>
      <c r="E12" s="50"/>
      <c r="F12" s="51"/>
    </row>
    <row r="13" spans="1:9" ht="14.5" x14ac:dyDescent="0.35">
      <c r="B13" s="16"/>
      <c r="C13" s="16"/>
      <c r="D13" s="16"/>
    </row>
    <row r="14" spans="1:9" ht="14.5" x14ac:dyDescent="0.35">
      <c r="A14" s="16"/>
      <c r="B14" s="16"/>
      <c r="C14" s="16"/>
    </row>
    <row r="15" spans="1:9" ht="13.4" customHeight="1" x14ac:dyDescent="0.35">
      <c r="C15" s="16"/>
      <c r="D15" s="16"/>
    </row>
  </sheetData>
  <mergeCells count="4">
    <mergeCell ref="B1:F1"/>
    <mergeCell ref="B9:B11"/>
    <mergeCell ref="F9:F11"/>
    <mergeCell ref="C9:E11"/>
  </mergeCells>
  <hyperlinks>
    <hyperlink ref="C6" r:id="rId1" display="Table 28: Real Rate of Return by Asset Category" xr:uid="{00000000-0004-0000-0700-000001000000}"/>
    <hyperlink ref="C7" location="'FP Canada-Institute Survey'!A1" display="FP Canada-Institute Survey" xr:uid="{00000000-0004-0000-0700-000002000000}"/>
    <hyperlink ref="C5" r:id="rId2" xr:uid="{6C0637E2-A60D-42D9-8D5F-B34BF3D2AC1D}"/>
  </hyperlinks>
  <pageMargins left="0.7" right="0.7" top="0.75" bottom="0.75" header="0.3" footer="0.3"/>
  <pageSetup scale="61" fitToHeight="0" orientation="landscape"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0">
    <tabColor rgb="FF92D050"/>
    <pageSetUpPr fitToPage="1"/>
  </sheetPr>
  <dimension ref="B1:I14"/>
  <sheetViews>
    <sheetView showGridLines="0" zoomScaleNormal="100" zoomScaleSheetLayoutView="100" workbookViewId="0">
      <selection activeCell="C5" sqref="C5"/>
    </sheetView>
  </sheetViews>
  <sheetFormatPr defaultColWidth="11.54296875" defaultRowHeight="13" x14ac:dyDescent="0.3"/>
  <cols>
    <col min="1" max="1" width="1.54296875" style="9" customWidth="1"/>
    <col min="2" max="2" width="25.54296875" style="9" customWidth="1"/>
    <col min="3" max="3" width="34.81640625" style="9" customWidth="1"/>
    <col min="4" max="4" width="98.453125" style="9" customWidth="1"/>
    <col min="5" max="5" width="25.1796875" style="9" customWidth="1"/>
    <col min="6" max="6" width="9.453125" style="9" customWidth="1"/>
    <col min="7" max="7" width="1.54296875" style="9" customWidth="1"/>
    <col min="8" max="8" width="20.54296875" style="9" customWidth="1"/>
    <col min="9" max="9" width="17.54296875" style="9" customWidth="1"/>
    <col min="10" max="16384" width="11.54296875" style="9"/>
  </cols>
  <sheetData>
    <row r="1" spans="2:9" ht="18.5" x14ac:dyDescent="0.3">
      <c r="B1" s="273" t="s">
        <v>107</v>
      </c>
      <c r="C1" s="273"/>
      <c r="D1" s="273"/>
      <c r="E1" s="273"/>
      <c r="F1" s="273"/>
    </row>
    <row r="4" spans="2:9" ht="28.4" customHeight="1" x14ac:dyDescent="0.3">
      <c r="B4" s="47" t="s">
        <v>40</v>
      </c>
      <c r="C4" s="48" t="s">
        <v>108</v>
      </c>
      <c r="D4" s="47" t="s">
        <v>109</v>
      </c>
      <c r="E4" s="48" t="s">
        <v>74</v>
      </c>
      <c r="F4" s="48" t="s">
        <v>75</v>
      </c>
    </row>
    <row r="5" spans="2:9" ht="69.75" customHeight="1" x14ac:dyDescent="0.3">
      <c r="B5" s="135" t="str">
        <f>Inflation!B5</f>
        <v>Actuarial Report (32nd)
on the 
Canada Pension Plan
as at 31 December 2024</v>
      </c>
      <c r="C5" s="211" t="s">
        <v>270</v>
      </c>
      <c r="D5" s="136" t="s">
        <v>110</v>
      </c>
      <c r="E5" s="255" t="s">
        <v>111</v>
      </c>
      <c r="F5" s="138">
        <f>(1*(4.65))/100+Inflation!F5</f>
        <v>6.6500000000000004E-2</v>
      </c>
    </row>
    <row r="6" spans="2:9" ht="66.650000000000006" customHeight="1" x14ac:dyDescent="0.3">
      <c r="B6" s="135" t="str">
        <f>Inflation!B6</f>
        <v>Actuarial Valuation 
of the 
Quebec Pension Plan 
as at 31 December 2024</v>
      </c>
      <c r="C6" s="161" t="s">
        <v>93</v>
      </c>
      <c r="D6" s="139" t="s">
        <v>112</v>
      </c>
      <c r="E6" s="255" t="s">
        <v>113</v>
      </c>
      <c r="F6" s="138">
        <f>0.038+Inflation!F6</f>
        <v>5.8999999999999997E-2</v>
      </c>
    </row>
    <row r="7" spans="2:9" ht="66.650000000000006" customHeight="1" x14ac:dyDescent="0.3">
      <c r="B7" s="210" t="s">
        <v>96</v>
      </c>
      <c r="C7" s="161" t="s">
        <v>102</v>
      </c>
      <c r="D7" s="144" t="s">
        <v>97</v>
      </c>
      <c r="E7" s="239"/>
      <c r="F7" s="147">
        <f>'FP Canada-Institute Survey'!F17</f>
        <v>6.5299999999999997E-2</v>
      </c>
    </row>
    <row r="8" spans="2:9" s="145" customFormat="1" ht="81" customHeight="1" x14ac:dyDescent="0.3">
      <c r="B8" s="135" t="s">
        <v>114</v>
      </c>
      <c r="C8" s="148" t="s">
        <v>115</v>
      </c>
      <c r="D8" s="266" t="s">
        <v>116</v>
      </c>
      <c r="E8" s="240" t="s">
        <v>117</v>
      </c>
      <c r="F8" s="146">
        <f>'50 Years Data '!M77</f>
        <v>9.0775898114465292E-2</v>
      </c>
      <c r="H8" s="227" t="s">
        <v>11</v>
      </c>
    </row>
    <row r="9" spans="2:9" s="145" customFormat="1" ht="81" customHeight="1" x14ac:dyDescent="0.3">
      <c r="B9" s="135" t="str">
        <f>'Fixed Income'!B8</f>
        <v>Market based expected return (MBER) as at December 31, 2025</v>
      </c>
      <c r="C9" s="148" t="s">
        <v>118</v>
      </c>
      <c r="D9" s="267" t="s">
        <v>119</v>
      </c>
      <c r="E9" s="249" t="s">
        <v>120</v>
      </c>
      <c r="F9" s="147">
        <f>(1+MBER!E12)*(1+'Summary Rates'!J5)-1</f>
        <v>5.8981199999999845E-2</v>
      </c>
      <c r="H9" s="227" t="s">
        <v>11</v>
      </c>
      <c r="I9" s="228" t="s">
        <v>11</v>
      </c>
    </row>
    <row r="10" spans="2:9" ht="47.25" customHeight="1" x14ac:dyDescent="0.3">
      <c r="B10" s="149" t="s">
        <v>41</v>
      </c>
      <c r="C10" s="325" t="s">
        <v>121</v>
      </c>
      <c r="D10" s="325"/>
      <c r="E10" s="326"/>
      <c r="F10" s="150">
        <f>AVERAGE(F5:F9)-0.005</f>
        <v>6.3111419622893017E-2</v>
      </c>
      <c r="H10" s="250" t="s">
        <v>11</v>
      </c>
    </row>
    <row r="11" spans="2:9" ht="13.4" customHeight="1" x14ac:dyDescent="0.3"/>
    <row r="13" spans="2:9" ht="14.5" x14ac:dyDescent="0.35">
      <c r="B13" s="16"/>
      <c r="C13" s="16"/>
      <c r="D13" s="16"/>
    </row>
    <row r="14" spans="2:9" ht="14.5" x14ac:dyDescent="0.35">
      <c r="B14" s="16"/>
      <c r="C14" s="16"/>
      <c r="D14" s="16"/>
    </row>
  </sheetData>
  <mergeCells count="2">
    <mergeCell ref="B1:F1"/>
    <mergeCell ref="C10:E10"/>
  </mergeCells>
  <hyperlinks>
    <hyperlink ref="C8" location="'50 Years Data '!A1" display="'50 Years Data '!A1" xr:uid="{00000000-0004-0000-0800-000000000000}"/>
    <hyperlink ref="C6" r:id="rId1" display="Table 28: Real Rate of Return by Asset Category" xr:uid="{00000000-0004-0000-0800-000002000000}"/>
    <hyperlink ref="C7" location="'FP Canada-Institute Survey'!A1" display="FP Canada-Institute Survey" xr:uid="{00000000-0004-0000-0800-000003000000}"/>
    <hyperlink ref="C5" r:id="rId2" xr:uid="{CD96EAA5-74B0-46A3-A5BC-E76DC139FDC1}"/>
  </hyperlinks>
  <pageMargins left="0.7" right="0.7" top="0.75" bottom="0.75" header="0.3" footer="0.3"/>
  <pageSetup scale="64" fitToHeight="0" orientation="landscape"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Excel Spreadsheet" ma:contentTypeID="0x0101005E9DF943A5091947A82E1CF14521BD5300D43F6689D38B1447A6456CA1D7C8E5DD" ma:contentTypeVersion="9" ma:contentTypeDescription="" ma:contentTypeScope="" ma:versionID="3f6ff87b0b1c19bb72c28c7712d5a98b">
  <xsd:schema xmlns:xsd="http://www.w3.org/2001/XMLSchema" xmlns:xs="http://www.w3.org/2001/XMLSchema" xmlns:p="http://schemas.microsoft.com/office/2006/metadata/properties" xmlns:ns2="048ef71e-865c-44db-947e-4e65fd0a57d2" xmlns:ns3="a2e10384-91a6-43a3-8f71-d28f80721767" targetNamespace="http://schemas.microsoft.com/office/2006/metadata/properties" ma:root="true" ma:fieldsID="48be1d070003234917f2049254d684d1" ns2:_="" ns3:_="">
    <xsd:import namespace="048ef71e-865c-44db-947e-4e65fd0a57d2"/>
    <xsd:import namespace="a2e10384-91a6-43a3-8f71-d28f80721767"/>
    <xsd:element name="properties">
      <xsd:complexType>
        <xsd:sequence>
          <xsd:element name="documentManagement">
            <xsd:complexType>
              <xsd:all>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8ef71e-865c-44db-947e-4e65fd0a57d2" elementFormDefault="qualified">
    <xsd:import namespace="http://schemas.microsoft.com/office/2006/documentManagement/types"/>
    <xsd:import namespace="http://schemas.microsoft.com/office/infopath/2007/PartnerControls"/>
    <xsd:element name="lcf76f155ced4ddcb4097134ff3c332f" ma:index="9" nillable="true" ma:displayName="Image Tags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e10384-91a6-43a3-8f71-d28f80721767"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c12a84c7-35c5-4a06-9363-83ae75ff3186}" ma:internalName="TaxCatchAll" ma:showField="CatchAllData" ma:web="a2e10384-91a6-43a3-8f71-d28f807217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8"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2e10384-91a6-43a3-8f71-d28f80721767" xsi:nil="true"/>
    <lcf76f155ced4ddcb4097134ff3c332f xmlns="048ef71e-865c-44db-947e-4e65fd0a57d2" xsi:nil="true"/>
  </documentManagement>
</p:properties>
</file>

<file path=customXml/item3.xml><?xml version="1.0" encoding="utf-8"?>
<?mso-contentType ?>
<FormTemplates xmlns="http://schemas.microsoft.com/sharepoint/v3/contenttype/forms"/>
</file>

<file path=customXml/itemProps1.xml><?xml version="1.0" encoding="utf-8"?>
<ds:datastoreItem xmlns:ds="http://schemas.openxmlformats.org/officeDocument/2006/customXml" ds:itemID="{AB7B7894-F0E3-4897-ADA6-84FB8D1835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8ef71e-865c-44db-947e-4e65fd0a57d2"/>
    <ds:schemaRef ds:uri="a2e10384-91a6-43a3-8f71-d28f807217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7C38C0-CE32-4ECA-BF8E-277B8F8A0DFF}">
  <ds:schemaRefs>
    <ds:schemaRef ds:uri="http://schemas.microsoft.com/office/infopath/2007/PartnerControls"/>
    <ds:schemaRef ds:uri="http://purl.org/dc/elements/1.1/"/>
    <ds:schemaRef ds:uri="048ef71e-865c-44db-947e-4e65fd0a57d2"/>
    <ds:schemaRef ds:uri="a2e10384-91a6-43a3-8f71-d28f80721767"/>
    <ds:schemaRef ds:uri="http://www.w3.org/XML/1998/namespace"/>
    <ds:schemaRef ds:uri="http://purl.org/dc/dcmitype/"/>
    <ds:schemaRef ds:uri="http://purl.org/dc/terms/"/>
    <ds:schemaRef ds:uri="http://schemas.microsoft.com/office/2006/documentManagement/type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DB60552C-9452-4E68-9FF6-3CA383FFB8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20</vt:i4>
      </vt:variant>
    </vt:vector>
  </HeadingPairs>
  <TitlesOfParts>
    <vt:vector size="41" baseType="lpstr">
      <vt:lpstr>Addendum</vt:lpstr>
      <vt:lpstr>Introduction</vt:lpstr>
      <vt:lpstr>Calculating the PAG</vt:lpstr>
      <vt:lpstr>Summary Rates</vt:lpstr>
      <vt:lpstr>Supporting Data for PAG</vt:lpstr>
      <vt:lpstr>Inflation</vt:lpstr>
      <vt:lpstr>Short-Term</vt:lpstr>
      <vt:lpstr>Fixed Income</vt:lpstr>
      <vt:lpstr>Canadian Domestic Equities</vt:lpstr>
      <vt:lpstr>U.S. Equities</vt:lpstr>
      <vt:lpstr>Intl foreign-dev Equities</vt:lpstr>
      <vt:lpstr>MBER</vt:lpstr>
      <vt:lpstr>Emerging market Equities </vt:lpstr>
      <vt:lpstr>Historical Rates</vt:lpstr>
      <vt:lpstr>Historical PAG</vt:lpstr>
      <vt:lpstr>50 Years Data </vt:lpstr>
      <vt:lpstr>FP Canada-Institute Survey</vt:lpstr>
      <vt:lpstr>CPI Results</vt:lpstr>
      <vt:lpstr>PAG 2009 and Actuals</vt:lpstr>
      <vt:lpstr>PAG 2009 Balanced and Actuals</vt:lpstr>
      <vt:lpstr>Correlation &amp; Standard Dev.</vt:lpstr>
      <vt:lpstr>FP_Canada_IPF_Survey</vt:lpstr>
      <vt:lpstr>FP_Canada_Survey</vt:lpstr>
      <vt:lpstr>'50 Years Data '!Print_Area</vt:lpstr>
      <vt:lpstr>Addendum!Print_Area</vt:lpstr>
      <vt:lpstr>'Calculating the PAG'!Print_Area</vt:lpstr>
      <vt:lpstr>'Canadian Domestic Equities'!Print_Area</vt:lpstr>
      <vt:lpstr>'Emerging market Equities '!Print_Area</vt:lpstr>
      <vt:lpstr>'Fixed Income'!Print_Area</vt:lpstr>
      <vt:lpstr>'FP Canada-Institute Survey'!Print_Area</vt:lpstr>
      <vt:lpstr>'Historical PAG'!Print_Area</vt:lpstr>
      <vt:lpstr>'Historical Rates'!Print_Area</vt:lpstr>
      <vt:lpstr>Inflation!Print_Area</vt:lpstr>
      <vt:lpstr>'Intl foreign-dev Equities'!Print_Area</vt:lpstr>
      <vt:lpstr>Introduction!Print_Area</vt:lpstr>
      <vt:lpstr>MBER!Print_Area</vt:lpstr>
      <vt:lpstr>'Short-Term'!Print_Area</vt:lpstr>
      <vt:lpstr>'Summary Rates'!Print_Area</vt:lpstr>
      <vt:lpstr>'Supporting Data for PAG'!Print_Area</vt:lpstr>
      <vt:lpstr>'U.S. Equities'!Print_Area</vt:lpstr>
      <vt:lpstr>'50 Years Data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Sophie Brûlotte</dc:creator>
  <cp:keywords/>
  <dc:description/>
  <cp:lastModifiedBy>Heidi Evans</cp:lastModifiedBy>
  <cp:revision/>
  <dcterms:created xsi:type="dcterms:W3CDTF">2018-03-28T19:04:37Z</dcterms:created>
  <dcterms:modified xsi:type="dcterms:W3CDTF">2026-04-22T13:04:48Z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0x0101005E9DF943A5091947A82E1CF14521BD5300D43F6689D38B1447A6456CA1D7C8E5DD</vt:lpwstr>
  </property>
  <property fmtid="{D5CDD505-2E9C-101B-9397-08002B2CF9AE}" pid="3" name="MediaServiceImageTags">
    <vt:lpwstr/>
  </property>
</Properties>
</file>