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7.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8.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9.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0.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C:\Users\heidi.evans\Downloads\"/>
    </mc:Choice>
  </mc:AlternateContent>
  <xr:revisionPtr revIDLastSave="0" documentId="14_{856E2D9E-1515-DE4C-842E-7E78FCD917A9}" xr6:coauthVersionLast="47" xr6:coauthVersionMax="47" xr10:uidLastSave="{00000000-0000-0000-0000-000000000000}"/>
  <bookViews>
    <workbookView xWindow="2280" yWindow="2280" windowWidth="14400" windowHeight="8180" tabRatio="785" xr2:uid="{14AFD280-94CC-4ED7-B6E7-2176FB1E8798}"/>
  </bookViews>
  <sheets>
    <sheet name="Addenda" sheetId="22" r:id="rId1"/>
    <sheet name="Introduction" sheetId="16" r:id="rId2"/>
    <sheet name="Calcul des NHP" sheetId="28" r:id="rId3"/>
    <sheet name="Résumé des taux" sheetId="9" r:id="rId4"/>
    <sheet name="Sources de données des NHP" sheetId="30" r:id="rId5"/>
    <sheet name="Inflation" sheetId="10" r:id="rId6"/>
    <sheet name="Court terme" sheetId="11" r:id="rId7"/>
    <sheet name="Revenu fixe" sheetId="12" r:id="rId8"/>
    <sheet name="Actions canadiennes" sheetId="13" r:id="rId9"/>
    <sheet name="Actions américaines" sheetId="45" r:id="rId10"/>
    <sheet name="Actions internationales" sheetId="14" r:id="rId11"/>
    <sheet name="Actions marchés émergents" sheetId="15" r:id="rId12"/>
    <sheet name="Taux historiques" sheetId="31" r:id="rId13"/>
    <sheet name="NHP historiques" sheetId="27" r:id="rId14"/>
    <sheet name="Données sur 50 ans" sheetId="17" r:id="rId15"/>
    <sheet name="Sondage Institut FP Canada" sheetId="18" r:id="rId16"/>
    <sheet name="Rendement attendu marché" sheetId="46" r:id="rId17"/>
    <sheet name="Corrélations et écarts-types" sheetId="44" r:id="rId18"/>
    <sheet name="IPC2024" sheetId="43" state="hidden" r:id="rId19"/>
    <sheet name="Norme 2009 équilibré et réalisé" sheetId="42" state="hidden" r:id="rId20"/>
    <sheet name="Données Normes vs réalité " sheetId="41" state="hidden" r:id="rId21"/>
    <sheet name="Comparaison Normes vs réalité" sheetId="40" state="hidden" r:id="rId22"/>
    <sheet name="IPC 1997-2024" sheetId="33" state="hidden" r:id="rId23"/>
    <sheet name="Risques de survie" sheetId="47" state="hidden" r:id="rId24"/>
  </sheets>
  <definedNames>
    <definedName name="_xlnm.Print_Area" localSheetId="9">'Actions américaines'!$A$1:$G$12</definedName>
    <definedName name="_xlnm.Print_Area" localSheetId="10">'Actions internationales'!$B$1:$G$11</definedName>
    <definedName name="_xlnm.Print_Area" localSheetId="11">'Actions marchés émergents'!$A$1:$G$11</definedName>
    <definedName name="_xlnm.Print_Area" localSheetId="6">'Court terme'!$A$1:$G$10</definedName>
    <definedName name="_xlnm.Print_Area" localSheetId="5">Inflation!$A$1:$G$13</definedName>
    <definedName name="_xlnm.Print_Area" localSheetId="1">Introduction!$A$1:$J$28</definedName>
    <definedName name="_xlnm.Print_Area" localSheetId="16">'Rendement attendu marché'!$A$1:$K$21</definedName>
    <definedName name="_xlnm.Print_Area" localSheetId="3">'Résumé des taux'!$A$1:$J$21</definedName>
    <definedName name="_xlnm.Print_Area" localSheetId="7">'Revenu fixe'!$B$1:$G$11</definedName>
    <definedName name="_xlnm.Print_Titles" localSheetId="14">'Données sur 50 ans'!$5:$6</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10" l="1"/>
  <c r="E5" i="14" l="1"/>
  <c r="F5" i="13"/>
  <c r="F5" i="14" s="1"/>
  <c r="F5" i="15" s="1"/>
  <c r="E14" i="9" s="1"/>
  <c r="AI78" i="17"/>
  <c r="P17" i="44"/>
  <c r="R16" i="44"/>
  <c r="O16" i="44"/>
  <c r="N16" i="44"/>
  <c r="M16" i="44"/>
  <c r="L16" i="44"/>
  <c r="O17" i="44"/>
  <c r="R15" i="44"/>
  <c r="N15" i="44"/>
  <c r="M15" i="44"/>
  <c r="L15" i="44"/>
  <c r="N17" i="44"/>
  <c r="R14" i="44"/>
  <c r="M14" i="44"/>
  <c r="L14" i="44"/>
  <c r="R17" i="44"/>
  <c r="M17" i="44"/>
  <c r="L17" i="44"/>
  <c r="R13" i="44"/>
  <c r="L13" i="44"/>
  <c r="R12" i="44"/>
  <c r="I17" i="44"/>
  <c r="G17" i="44"/>
  <c r="F17" i="44"/>
  <c r="E17" i="44"/>
  <c r="D17" i="44"/>
  <c r="C17" i="44"/>
  <c r="I16" i="44"/>
  <c r="F16" i="44"/>
  <c r="E16" i="44"/>
  <c r="D16" i="44"/>
  <c r="C16" i="44"/>
  <c r="I15" i="44"/>
  <c r="E15" i="44"/>
  <c r="D15" i="44"/>
  <c r="C15" i="44"/>
  <c r="I14" i="44"/>
  <c r="D14" i="44"/>
  <c r="C14" i="44"/>
  <c r="I13" i="44"/>
  <c r="C13" i="44"/>
  <c r="I12" i="44"/>
  <c r="I104" i="17"/>
  <c r="K104" i="17"/>
  <c r="M104" i="17"/>
  <c r="O104" i="17"/>
  <c r="Q104" i="17"/>
  <c r="S104" i="17"/>
  <c r="U104" i="17"/>
  <c r="W104" i="17"/>
  <c r="Y104" i="17"/>
  <c r="AA104" i="17"/>
  <c r="AG104" i="17"/>
  <c r="G104" i="17"/>
  <c r="E104" i="17"/>
  <c r="AE74" i="17"/>
  <c r="AG74" i="17" s="1"/>
  <c r="AA74" i="17"/>
  <c r="W74" i="17"/>
  <c r="S74" i="17"/>
  <c r="O74" i="17"/>
  <c r="K74" i="17"/>
  <c r="G74" i="17"/>
  <c r="F7" i="15"/>
  <c r="F7" i="14"/>
  <c r="F7" i="45"/>
  <c r="F7" i="13"/>
  <c r="F7" i="12"/>
  <c r="F7" i="11"/>
  <c r="F7" i="10"/>
  <c r="B6" i="15"/>
  <c r="B5" i="15"/>
  <c r="E6" i="14"/>
  <c r="B6" i="14"/>
  <c r="B5" i="14"/>
  <c r="E6" i="45"/>
  <c r="E5" i="45"/>
  <c r="B6" i="45"/>
  <c r="B5" i="45"/>
  <c r="B6" i="13"/>
  <c r="B5" i="13"/>
  <c r="B6" i="12"/>
  <c r="B5" i="12"/>
  <c r="B6" i="11"/>
  <c r="B5" i="11"/>
  <c r="H9" i="46"/>
  <c r="AC104" i="17" l="1"/>
  <c r="AI75" i="17"/>
  <c r="C5" i="9" s="1"/>
  <c r="K15" i="44"/>
  <c r="F11" i="44"/>
  <c r="O11" i="44" s="1"/>
  <c r="B16" i="44"/>
  <c r="K16" i="44" l="1"/>
  <c r="G11" i="44"/>
  <c r="P11" i="44" s="1"/>
  <c r="BZ89" i="17"/>
  <c r="CB89" i="17"/>
  <c r="CD89" i="17"/>
  <c r="CF89" i="17"/>
  <c r="CH89" i="17"/>
  <c r="CJ89" i="17"/>
  <c r="CL89" i="17"/>
  <c r="CN89" i="17"/>
  <c r="CP89" i="17"/>
  <c r="CR89" i="17"/>
  <c r="CT89" i="17"/>
  <c r="CV89" i="17"/>
  <c r="CX89" i="17"/>
  <c r="CZ89" i="17"/>
  <c r="DA89" i="17"/>
  <c r="DB89" i="17"/>
  <c r="BZ90" i="17"/>
  <c r="CB90" i="17"/>
  <c r="CD90" i="17"/>
  <c r="CF90" i="17"/>
  <c r="CH90" i="17"/>
  <c r="CJ90" i="17"/>
  <c r="CL90" i="17"/>
  <c r="CN90" i="17"/>
  <c r="CP90" i="17"/>
  <c r="CR90" i="17"/>
  <c r="CT90" i="17"/>
  <c r="CV90" i="17"/>
  <c r="CX90" i="17"/>
  <c r="CZ90" i="17"/>
  <c r="DA90" i="17"/>
  <c r="DB90" i="17"/>
  <c r="BZ91" i="17"/>
  <c r="CB91" i="17"/>
  <c r="CD91" i="17"/>
  <c r="CF91" i="17"/>
  <c r="CH91" i="17"/>
  <c r="CJ91" i="17"/>
  <c r="CL91" i="17"/>
  <c r="CN91" i="17"/>
  <c r="CP91" i="17"/>
  <c r="CR91" i="17"/>
  <c r="CT91" i="17"/>
  <c r="CV91" i="17"/>
  <c r="CX91" i="17"/>
  <c r="CZ91" i="17"/>
  <c r="DA91" i="17"/>
  <c r="DB91" i="17"/>
  <c r="BZ92" i="17"/>
  <c r="CB92" i="17"/>
  <c r="CD92" i="17"/>
  <c r="CF92" i="17"/>
  <c r="CH92" i="17"/>
  <c r="CJ92" i="17"/>
  <c r="CL92" i="17"/>
  <c r="CN92" i="17"/>
  <c r="CP92" i="17"/>
  <c r="CR92" i="17"/>
  <c r="CT92" i="17"/>
  <c r="CV92" i="17"/>
  <c r="CX92" i="17"/>
  <c r="CZ92" i="17"/>
  <c r="DA92" i="17"/>
  <c r="DB92" i="17"/>
  <c r="BZ93" i="17"/>
  <c r="CB93" i="17"/>
  <c r="CD93" i="17"/>
  <c r="CF93" i="17"/>
  <c r="CH93" i="17"/>
  <c r="CJ93" i="17"/>
  <c r="CL93" i="17"/>
  <c r="CN93" i="17"/>
  <c r="CP93" i="17"/>
  <c r="CR93" i="17"/>
  <c r="CT93" i="17"/>
  <c r="CV93" i="17"/>
  <c r="CX93" i="17"/>
  <c r="CZ93" i="17"/>
  <c r="DA93" i="17"/>
  <c r="DB93" i="17"/>
  <c r="BZ94" i="17"/>
  <c r="CB94" i="17"/>
  <c r="CD94" i="17"/>
  <c r="CF94" i="17"/>
  <c r="CH94" i="17"/>
  <c r="CJ94" i="17"/>
  <c r="CL94" i="17"/>
  <c r="CN94" i="17"/>
  <c r="CP94" i="17"/>
  <c r="CR94" i="17"/>
  <c r="CT94" i="17"/>
  <c r="CV94" i="17"/>
  <c r="CX94" i="17"/>
  <c r="CZ94" i="17"/>
  <c r="DA94" i="17"/>
  <c r="DB94" i="17"/>
  <c r="BZ95" i="17"/>
  <c r="CB95" i="17"/>
  <c r="CD95" i="17"/>
  <c r="CF95" i="17"/>
  <c r="CH95" i="17"/>
  <c r="CJ95" i="17"/>
  <c r="CL95" i="17"/>
  <c r="CN95" i="17"/>
  <c r="CP95" i="17"/>
  <c r="CR95" i="17"/>
  <c r="CT95" i="17"/>
  <c r="CV95" i="17"/>
  <c r="CX95" i="17"/>
  <c r="CZ95" i="17"/>
  <c r="DA95" i="17"/>
  <c r="DB95" i="17"/>
  <c r="BZ96" i="17"/>
  <c r="CB96" i="17"/>
  <c r="CD96" i="17"/>
  <c r="CF96" i="17"/>
  <c r="CH96" i="17"/>
  <c r="CJ96" i="17"/>
  <c r="CL96" i="17"/>
  <c r="CN96" i="17"/>
  <c r="CP96" i="17"/>
  <c r="CR96" i="17"/>
  <c r="CT96" i="17"/>
  <c r="CV96" i="17"/>
  <c r="CX96" i="17"/>
  <c r="CZ96" i="17"/>
  <c r="DA96" i="17"/>
  <c r="DB96" i="17"/>
  <c r="BZ97" i="17"/>
  <c r="CB97" i="17"/>
  <c r="CD97" i="17"/>
  <c r="CF97" i="17"/>
  <c r="CH97" i="17"/>
  <c r="CJ97" i="17"/>
  <c r="CL97" i="17"/>
  <c r="CN97" i="17"/>
  <c r="CP97" i="17"/>
  <c r="CR97" i="17"/>
  <c r="CT97" i="17"/>
  <c r="CV97" i="17"/>
  <c r="CX97" i="17"/>
  <c r="CZ97" i="17"/>
  <c r="DA97" i="17"/>
  <c r="DB97" i="17"/>
  <c r="BZ98" i="17"/>
  <c r="CB98" i="17"/>
  <c r="CD98" i="17"/>
  <c r="CF98" i="17"/>
  <c r="CH98" i="17"/>
  <c r="CJ98" i="17"/>
  <c r="CL98" i="17"/>
  <c r="CN98" i="17"/>
  <c r="CP98" i="17"/>
  <c r="CR98" i="17"/>
  <c r="CT98" i="17"/>
  <c r="CV98" i="17"/>
  <c r="CX98" i="17"/>
  <c r="CZ98" i="17"/>
  <c r="DA98" i="17"/>
  <c r="DB98" i="17"/>
  <c r="BZ99" i="17"/>
  <c r="CB99" i="17"/>
  <c r="CD99" i="17"/>
  <c r="CF99" i="17"/>
  <c r="CH99" i="17"/>
  <c r="CJ99" i="17"/>
  <c r="CL99" i="17"/>
  <c r="CN99" i="17"/>
  <c r="CP99" i="17"/>
  <c r="CR99" i="17"/>
  <c r="CT99" i="17"/>
  <c r="CV99" i="17"/>
  <c r="CX99" i="17"/>
  <c r="CZ99" i="17"/>
  <c r="DA99" i="17"/>
  <c r="DB99" i="17"/>
  <c r="BZ100" i="17"/>
  <c r="CB100" i="17"/>
  <c r="CD100" i="17"/>
  <c r="CF100" i="17"/>
  <c r="CH100" i="17"/>
  <c r="CJ100" i="17"/>
  <c r="CL100" i="17"/>
  <c r="CN100" i="17"/>
  <c r="CP100" i="17"/>
  <c r="CR100" i="17"/>
  <c r="CT100" i="17"/>
  <c r="CV100" i="17"/>
  <c r="CX100" i="17"/>
  <c r="CZ100" i="17"/>
  <c r="DA100" i="17"/>
  <c r="DB100" i="17"/>
  <c r="BZ101" i="17"/>
  <c r="CB101" i="17"/>
  <c r="CD101" i="17"/>
  <c r="CF101" i="17"/>
  <c r="CH101" i="17"/>
  <c r="CJ101" i="17"/>
  <c r="CL101" i="17"/>
  <c r="CN101" i="17"/>
  <c r="CP101" i="17"/>
  <c r="CR101" i="17"/>
  <c r="CT101" i="17"/>
  <c r="CV101" i="17"/>
  <c r="CX101" i="17"/>
  <c r="CZ101" i="17"/>
  <c r="DA101" i="17"/>
  <c r="DB101" i="17"/>
  <c r="BZ102" i="17"/>
  <c r="CB102" i="17"/>
  <c r="CD102" i="17"/>
  <c r="CF102" i="17"/>
  <c r="CH102" i="17"/>
  <c r="CJ102" i="17"/>
  <c r="CL102" i="17"/>
  <c r="CN102" i="17"/>
  <c r="CP102" i="17"/>
  <c r="CR102" i="17"/>
  <c r="CT102" i="17"/>
  <c r="CV102" i="17"/>
  <c r="CX102" i="17"/>
  <c r="CZ102" i="17"/>
  <c r="DA102" i="17"/>
  <c r="DB102" i="17"/>
  <c r="BZ103" i="17"/>
  <c r="CB103" i="17"/>
  <c r="CD103" i="17"/>
  <c r="CF103" i="17"/>
  <c r="CH103" i="17"/>
  <c r="CJ103" i="17"/>
  <c r="CL103" i="17"/>
  <c r="CN103" i="17"/>
  <c r="CP103" i="17"/>
  <c r="CR103" i="17"/>
  <c r="CT103" i="17"/>
  <c r="CV103" i="17"/>
  <c r="CX103" i="17"/>
  <c r="CZ103" i="17"/>
  <c r="DA103" i="17"/>
  <c r="DB103" i="17"/>
  <c r="C363" i="43"/>
  <c r="D363" i="43"/>
  <c r="C351" i="43"/>
  <c r="D351" i="43"/>
  <c r="C352" i="43"/>
  <c r="D352" i="43"/>
  <c r="C353" i="43"/>
  <c r="D353" i="43"/>
  <c r="C354" i="43"/>
  <c r="D354" i="43"/>
  <c r="C355" i="43"/>
  <c r="D355" i="43"/>
  <c r="C356" i="43"/>
  <c r="D356" i="43"/>
  <c r="C357" i="43"/>
  <c r="D357" i="43"/>
  <c r="C358" i="43"/>
  <c r="D358" i="43"/>
  <c r="C359" i="43"/>
  <c r="D359" i="43"/>
  <c r="C360" i="43"/>
  <c r="D360" i="43"/>
  <c r="C361" i="43"/>
  <c r="D361" i="43"/>
  <c r="C362" i="43"/>
  <c r="D362" i="43"/>
  <c r="C8" i="12" l="1"/>
  <c r="C7" i="45"/>
  <c r="C7" i="14"/>
  <c r="C7" i="15"/>
  <c r="C9" i="15"/>
  <c r="C9" i="14"/>
  <c r="C7" i="13"/>
  <c r="C7" i="12"/>
  <c r="G9" i="46"/>
  <c r="F9" i="46"/>
  <c r="E9" i="46"/>
  <c r="D9" i="46"/>
  <c r="D12" i="9"/>
  <c r="DC77" i="17"/>
  <c r="DB77" i="17"/>
  <c r="DA77" i="17"/>
  <c r="CZ77" i="17"/>
  <c r="CY77" i="17"/>
  <c r="CX77" i="17"/>
  <c r="CW77" i="17"/>
  <c r="CV77" i="17"/>
  <c r="CT77" i="17"/>
  <c r="CS77" i="17"/>
  <c r="CR77" i="17"/>
  <c r="CP77" i="17"/>
  <c r="CO77" i="17"/>
  <c r="CN77" i="17"/>
  <c r="CL77" i="17"/>
  <c r="CK77" i="17"/>
  <c r="CJ77" i="17"/>
  <c r="CH77" i="17"/>
  <c r="CG77" i="17"/>
  <c r="CF77" i="17"/>
  <c r="CD77" i="17"/>
  <c r="CC77" i="17"/>
  <c r="CB77" i="17"/>
  <c r="BZ77" i="17"/>
  <c r="DC76" i="17"/>
  <c r="DB76" i="17"/>
  <c r="DA76" i="17"/>
  <c r="CZ76" i="17"/>
  <c r="CY76" i="17"/>
  <c r="CX76" i="17"/>
  <c r="CW76" i="17"/>
  <c r="CV76" i="17"/>
  <c r="CT76" i="17"/>
  <c r="CS76" i="17"/>
  <c r="CR76" i="17"/>
  <c r="CP76" i="17"/>
  <c r="CO76" i="17"/>
  <c r="CN76" i="17"/>
  <c r="CL76" i="17"/>
  <c r="CK76" i="17"/>
  <c r="CJ76" i="17"/>
  <c r="CH76" i="17"/>
  <c r="CG76" i="17"/>
  <c r="CF76" i="17"/>
  <c r="CD76" i="17"/>
  <c r="CC76" i="17"/>
  <c r="CB76" i="17"/>
  <c r="BZ76" i="17"/>
  <c r="DC75" i="17"/>
  <c r="DB75" i="17"/>
  <c r="DA75" i="17"/>
  <c r="CZ75" i="17"/>
  <c r="CX75" i="17"/>
  <c r="CW75" i="17"/>
  <c r="CV75" i="17"/>
  <c r="CT75" i="17"/>
  <c r="CS75" i="17"/>
  <c r="CR75" i="17"/>
  <c r="CP75" i="17"/>
  <c r="CO75" i="17"/>
  <c r="CN75" i="17"/>
  <c r="CL75" i="17"/>
  <c r="CK75" i="17"/>
  <c r="CJ75" i="17"/>
  <c r="CH75" i="17"/>
  <c r="CG75" i="17"/>
  <c r="CF75" i="17"/>
  <c r="CD75" i="17"/>
  <c r="CC75" i="17"/>
  <c r="CB75" i="17"/>
  <c r="BZ75" i="17"/>
  <c r="DB73" i="17"/>
  <c r="CZ73" i="17"/>
  <c r="CY73" i="17"/>
  <c r="CX73" i="17"/>
  <c r="CV73" i="17"/>
  <c r="CU73" i="17"/>
  <c r="CT73" i="17"/>
  <c r="CR73" i="17"/>
  <c r="CQ73" i="17"/>
  <c r="CP73" i="17"/>
  <c r="CN73" i="17"/>
  <c r="CM73" i="17"/>
  <c r="CL73" i="17"/>
  <c r="CJ73" i="17"/>
  <c r="CI73" i="17"/>
  <c r="CH73" i="17"/>
  <c r="CF73" i="17"/>
  <c r="CE73" i="17"/>
  <c r="CD73" i="17"/>
  <c r="CB73" i="17"/>
  <c r="CA73" i="17"/>
  <c r="BZ73" i="17"/>
  <c r="DB72" i="17"/>
  <c r="CZ72" i="17"/>
  <c r="CY72" i="17"/>
  <c r="CX72" i="17"/>
  <c r="CV72" i="17"/>
  <c r="CU72" i="17"/>
  <c r="CT72" i="17"/>
  <c r="CR72" i="17"/>
  <c r="CQ72" i="17"/>
  <c r="CP72" i="17"/>
  <c r="CN72" i="17"/>
  <c r="CM72" i="17"/>
  <c r="CL72" i="17"/>
  <c r="CJ72" i="17"/>
  <c r="CI72" i="17"/>
  <c r="CH72" i="17"/>
  <c r="CF72" i="17"/>
  <c r="CE72" i="17"/>
  <c r="CD72" i="17"/>
  <c r="CB72" i="17"/>
  <c r="CA72" i="17"/>
  <c r="BZ72" i="17"/>
  <c r="DB71" i="17"/>
  <c r="CZ71" i="17"/>
  <c r="CY71" i="17"/>
  <c r="CX71" i="17"/>
  <c r="CV71" i="17"/>
  <c r="CU71" i="17"/>
  <c r="CT71" i="17"/>
  <c r="CR71" i="17"/>
  <c r="CQ71" i="17"/>
  <c r="CP71" i="17"/>
  <c r="CN71" i="17"/>
  <c r="CM71" i="17"/>
  <c r="CL71" i="17"/>
  <c r="CJ71" i="17"/>
  <c r="CI71" i="17"/>
  <c r="CH71" i="17"/>
  <c r="CF71" i="17"/>
  <c r="CE71" i="17"/>
  <c r="CD71" i="17"/>
  <c r="CB71" i="17"/>
  <c r="CA71" i="17"/>
  <c r="BZ71" i="17"/>
  <c r="DB70" i="17"/>
  <c r="CZ70" i="17"/>
  <c r="CY70" i="17"/>
  <c r="CX70" i="17"/>
  <c r="CV70" i="17"/>
  <c r="CU70" i="17"/>
  <c r="CT70" i="17"/>
  <c r="CR70" i="17"/>
  <c r="CQ70" i="17"/>
  <c r="CP70" i="17"/>
  <c r="CN70" i="17"/>
  <c r="CM70" i="17"/>
  <c r="CL70" i="17"/>
  <c r="CJ70" i="17"/>
  <c r="CI70" i="17"/>
  <c r="CH70" i="17"/>
  <c r="CF70" i="17"/>
  <c r="CE70" i="17"/>
  <c r="CD70" i="17"/>
  <c r="CB70" i="17"/>
  <c r="CA70" i="17"/>
  <c r="BZ70" i="17"/>
  <c r="DB69" i="17"/>
  <c r="CZ69" i="17"/>
  <c r="CY69" i="17"/>
  <c r="CX69" i="17"/>
  <c r="CV69" i="17"/>
  <c r="CU69" i="17"/>
  <c r="CT69" i="17"/>
  <c r="CR69" i="17"/>
  <c r="CQ69" i="17"/>
  <c r="CP69" i="17"/>
  <c r="CN69" i="17"/>
  <c r="CM69" i="17"/>
  <c r="CL69" i="17"/>
  <c r="CJ69" i="17"/>
  <c r="CI69" i="17"/>
  <c r="CH69" i="17"/>
  <c r="CF69" i="17"/>
  <c r="CE69" i="17"/>
  <c r="CD69" i="17"/>
  <c r="CB69" i="17"/>
  <c r="CA69" i="17"/>
  <c r="BZ69" i="17"/>
  <c r="DB68" i="17"/>
  <c r="CZ68" i="17"/>
  <c r="CY68" i="17"/>
  <c r="CX68" i="17"/>
  <c r="CV68" i="17"/>
  <c r="CU68" i="17"/>
  <c r="CT68" i="17"/>
  <c r="CR68" i="17"/>
  <c r="CQ68" i="17"/>
  <c r="CP68" i="17"/>
  <c r="CN68" i="17"/>
  <c r="CM68" i="17"/>
  <c r="CL68" i="17"/>
  <c r="CJ68" i="17"/>
  <c r="CI68" i="17"/>
  <c r="CH68" i="17"/>
  <c r="CF68" i="17"/>
  <c r="CE68" i="17"/>
  <c r="CD68" i="17"/>
  <c r="CB68" i="17"/>
  <c r="CA68" i="17"/>
  <c r="BZ68" i="17"/>
  <c r="DB67" i="17"/>
  <c r="CZ67" i="17"/>
  <c r="CY67" i="17"/>
  <c r="CX67" i="17"/>
  <c r="CV67" i="17"/>
  <c r="CU67" i="17"/>
  <c r="CT67" i="17"/>
  <c r="CR67" i="17"/>
  <c r="CQ67" i="17"/>
  <c r="CP67" i="17"/>
  <c r="CN67" i="17"/>
  <c r="CM67" i="17"/>
  <c r="CL67" i="17"/>
  <c r="CJ67" i="17"/>
  <c r="CI67" i="17"/>
  <c r="CH67" i="17"/>
  <c r="CF67" i="17"/>
  <c r="CE67" i="17"/>
  <c r="CD67" i="17"/>
  <c r="CB67" i="17"/>
  <c r="CA67" i="17"/>
  <c r="BZ67" i="17"/>
  <c r="DB66" i="17"/>
  <c r="CZ66" i="17"/>
  <c r="CY66" i="17"/>
  <c r="CX66" i="17"/>
  <c r="CV66" i="17"/>
  <c r="CU66" i="17"/>
  <c r="CT66" i="17"/>
  <c r="CR66" i="17"/>
  <c r="CQ66" i="17"/>
  <c r="CP66" i="17"/>
  <c r="CN66" i="17"/>
  <c r="CM66" i="17"/>
  <c r="CL66" i="17"/>
  <c r="CJ66" i="17"/>
  <c r="CI66" i="17"/>
  <c r="CH66" i="17"/>
  <c r="CF66" i="17"/>
  <c r="CE66" i="17"/>
  <c r="CD66" i="17"/>
  <c r="CB66" i="17"/>
  <c r="CA66" i="17"/>
  <c r="BZ66" i="17"/>
  <c r="DB65" i="17"/>
  <c r="CZ65" i="17"/>
  <c r="CY65" i="17"/>
  <c r="CX65" i="17"/>
  <c r="CV65" i="17"/>
  <c r="CU65" i="17"/>
  <c r="CT65" i="17"/>
  <c r="CR65" i="17"/>
  <c r="CQ65" i="17"/>
  <c r="CP65" i="17"/>
  <c r="CN65" i="17"/>
  <c r="CM65" i="17"/>
  <c r="CL65" i="17"/>
  <c r="CJ65" i="17"/>
  <c r="CI65" i="17"/>
  <c r="CH65" i="17"/>
  <c r="CF65" i="17"/>
  <c r="CE65" i="17"/>
  <c r="CD65" i="17"/>
  <c r="CB65" i="17"/>
  <c r="CA65" i="17"/>
  <c r="BZ65" i="17"/>
  <c r="DB64" i="17"/>
  <c r="CZ64" i="17"/>
  <c r="CY64" i="17"/>
  <c r="CX64" i="17"/>
  <c r="CV64" i="17"/>
  <c r="CU64" i="17"/>
  <c r="CT64" i="17"/>
  <c r="CR64" i="17"/>
  <c r="CQ64" i="17"/>
  <c r="CP64" i="17"/>
  <c r="CN64" i="17"/>
  <c r="CM64" i="17"/>
  <c r="CL64" i="17"/>
  <c r="CJ64" i="17"/>
  <c r="CI64" i="17"/>
  <c r="CH64" i="17"/>
  <c r="CF64" i="17"/>
  <c r="CE64" i="17"/>
  <c r="CD64" i="17"/>
  <c r="CB64" i="17"/>
  <c r="CA64" i="17"/>
  <c r="BZ64" i="17"/>
  <c r="DB63" i="17"/>
  <c r="CZ63" i="17"/>
  <c r="CY63" i="17"/>
  <c r="CX63" i="17"/>
  <c r="CV63" i="17"/>
  <c r="CU63" i="17"/>
  <c r="CT63" i="17"/>
  <c r="CR63" i="17"/>
  <c r="CQ63" i="17"/>
  <c r="CP63" i="17"/>
  <c r="CN63" i="17"/>
  <c r="CM63" i="17"/>
  <c r="CL63" i="17"/>
  <c r="CJ63" i="17"/>
  <c r="CI63" i="17"/>
  <c r="CH63" i="17"/>
  <c r="CF63" i="17"/>
  <c r="CE63" i="17"/>
  <c r="CD63" i="17"/>
  <c r="CB63" i="17"/>
  <c r="CA63" i="17"/>
  <c r="BZ63" i="17"/>
  <c r="DB62" i="17"/>
  <c r="CZ62" i="17"/>
  <c r="CY62" i="17"/>
  <c r="CX62" i="17"/>
  <c r="CV62" i="17"/>
  <c r="CU62" i="17"/>
  <c r="CT62" i="17"/>
  <c r="CR62" i="17"/>
  <c r="CQ62" i="17"/>
  <c r="CP62" i="17"/>
  <c r="CN62" i="17"/>
  <c r="CM62" i="17"/>
  <c r="CL62" i="17"/>
  <c r="CJ62" i="17"/>
  <c r="CI62" i="17"/>
  <c r="CH62" i="17"/>
  <c r="CF62" i="17"/>
  <c r="CE62" i="17"/>
  <c r="CD62" i="17"/>
  <c r="CB62" i="17"/>
  <c r="CA62" i="17"/>
  <c r="BZ62" i="17"/>
  <c r="DB61" i="17"/>
  <c r="CZ61" i="17"/>
  <c r="CY61" i="17"/>
  <c r="CX61" i="17"/>
  <c r="CV61" i="17"/>
  <c r="CU61" i="17"/>
  <c r="CT61" i="17"/>
  <c r="CR61" i="17"/>
  <c r="CQ61" i="17"/>
  <c r="CP61" i="17"/>
  <c r="CN61" i="17"/>
  <c r="CM61" i="17"/>
  <c r="CL61" i="17"/>
  <c r="CJ61" i="17"/>
  <c r="CI61" i="17"/>
  <c r="CH61" i="17"/>
  <c r="CF61" i="17"/>
  <c r="CE61" i="17"/>
  <c r="CD61" i="17"/>
  <c r="CB61" i="17"/>
  <c r="CA61" i="17"/>
  <c r="BZ61" i="17"/>
  <c r="DB60" i="17"/>
  <c r="CZ60" i="17"/>
  <c r="CY60" i="17"/>
  <c r="CX60" i="17"/>
  <c r="CV60" i="17"/>
  <c r="CU60" i="17"/>
  <c r="CT60" i="17"/>
  <c r="CR60" i="17"/>
  <c r="CQ60" i="17"/>
  <c r="CP60" i="17"/>
  <c r="CN60" i="17"/>
  <c r="CM60" i="17"/>
  <c r="CL60" i="17"/>
  <c r="CJ60" i="17"/>
  <c r="CI60" i="17"/>
  <c r="CH60" i="17"/>
  <c r="CF60" i="17"/>
  <c r="CE60" i="17"/>
  <c r="CD60" i="17"/>
  <c r="CB60" i="17"/>
  <c r="CA60" i="17"/>
  <c r="BZ60" i="17"/>
  <c r="DB59" i="17"/>
  <c r="CZ59" i="17"/>
  <c r="CY59" i="17"/>
  <c r="CX59" i="17"/>
  <c r="CV59" i="17"/>
  <c r="CU59" i="17"/>
  <c r="CT59" i="17"/>
  <c r="CR59" i="17"/>
  <c r="CQ59" i="17"/>
  <c r="CP59" i="17"/>
  <c r="CN59" i="17"/>
  <c r="CM59" i="17"/>
  <c r="CL59" i="17"/>
  <c r="CJ59" i="17"/>
  <c r="CI59" i="17"/>
  <c r="CH59" i="17"/>
  <c r="CF59" i="17"/>
  <c r="CE59" i="17"/>
  <c r="CD59" i="17"/>
  <c r="CB59" i="17"/>
  <c r="CA59" i="17"/>
  <c r="BZ59" i="17"/>
  <c r="DB58" i="17"/>
  <c r="CZ58" i="17"/>
  <c r="CY58" i="17"/>
  <c r="CX58" i="17"/>
  <c r="CV58" i="17"/>
  <c r="CU58" i="17"/>
  <c r="CT58" i="17"/>
  <c r="CR58" i="17"/>
  <c r="CQ58" i="17"/>
  <c r="CP58" i="17"/>
  <c r="CN58" i="17"/>
  <c r="CM58" i="17"/>
  <c r="CL58" i="17"/>
  <c r="CJ58" i="17"/>
  <c r="CI58" i="17"/>
  <c r="CH58" i="17"/>
  <c r="CF58" i="17"/>
  <c r="CE58" i="17"/>
  <c r="CD58" i="17"/>
  <c r="CB58" i="17"/>
  <c r="CA58" i="17"/>
  <c r="BZ58" i="17"/>
  <c r="DB57" i="17"/>
  <c r="CZ57" i="17"/>
  <c r="CY57" i="17"/>
  <c r="CX57" i="17"/>
  <c r="CV57" i="17"/>
  <c r="CU57" i="17"/>
  <c r="CT57" i="17"/>
  <c r="CR57" i="17"/>
  <c r="CQ57" i="17"/>
  <c r="CP57" i="17"/>
  <c r="CN57" i="17"/>
  <c r="CM57" i="17"/>
  <c r="CL57" i="17"/>
  <c r="CJ57" i="17"/>
  <c r="CI57" i="17"/>
  <c r="CH57" i="17"/>
  <c r="CF57" i="17"/>
  <c r="CE57" i="17"/>
  <c r="CD57" i="17"/>
  <c r="CB57" i="17"/>
  <c r="CA57" i="17"/>
  <c r="BZ57" i="17"/>
  <c r="DB56" i="17"/>
  <c r="CZ56" i="17"/>
  <c r="CY56" i="17"/>
  <c r="CX56" i="17"/>
  <c r="CV56" i="17"/>
  <c r="CU56" i="17"/>
  <c r="CT56" i="17"/>
  <c r="CR56" i="17"/>
  <c r="CQ56" i="17"/>
  <c r="CP56" i="17"/>
  <c r="CN56" i="17"/>
  <c r="CM56" i="17"/>
  <c r="CL56" i="17"/>
  <c r="CJ56" i="17"/>
  <c r="CI56" i="17"/>
  <c r="CH56" i="17"/>
  <c r="CF56" i="17"/>
  <c r="CE56" i="17"/>
  <c r="CD56" i="17"/>
  <c r="CB56" i="17"/>
  <c r="CA56" i="17"/>
  <c r="BZ56" i="17"/>
  <c r="DB55" i="17"/>
  <c r="CZ55" i="17"/>
  <c r="CY55" i="17"/>
  <c r="CX55" i="17"/>
  <c r="CV55" i="17"/>
  <c r="CT55" i="17"/>
  <c r="CR55" i="17"/>
  <c r="CQ55" i="17"/>
  <c r="CP55" i="17"/>
  <c r="CN55" i="17"/>
  <c r="CM55" i="17"/>
  <c r="CL55" i="17"/>
  <c r="CJ55" i="17"/>
  <c r="CI55" i="17"/>
  <c r="CH55" i="17"/>
  <c r="CF55" i="17"/>
  <c r="CE55" i="17"/>
  <c r="CD55" i="17"/>
  <c r="CB55" i="17"/>
  <c r="CA55" i="17"/>
  <c r="BZ55" i="17"/>
  <c r="DB54" i="17"/>
  <c r="CZ54" i="17"/>
  <c r="CY54" i="17"/>
  <c r="CX54" i="17"/>
  <c r="CV54" i="17"/>
  <c r="CT54" i="17"/>
  <c r="CR54" i="17"/>
  <c r="CQ54" i="17"/>
  <c r="CP54" i="17"/>
  <c r="CN54" i="17"/>
  <c r="CM54" i="17"/>
  <c r="CL54" i="17"/>
  <c r="CJ54" i="17"/>
  <c r="CI54" i="17"/>
  <c r="CH54" i="17"/>
  <c r="CF54" i="17"/>
  <c r="CE54" i="17"/>
  <c r="CD54" i="17"/>
  <c r="CB54" i="17"/>
  <c r="CA54" i="17"/>
  <c r="BZ54" i="17"/>
  <c r="DB53" i="17"/>
  <c r="CZ53" i="17"/>
  <c r="CY53" i="17"/>
  <c r="CX53" i="17"/>
  <c r="CV53" i="17"/>
  <c r="CT53" i="17"/>
  <c r="CR53" i="17"/>
  <c r="CQ53" i="17"/>
  <c r="CP53" i="17"/>
  <c r="CN53" i="17"/>
  <c r="CM53" i="17"/>
  <c r="CL53" i="17"/>
  <c r="CJ53" i="17"/>
  <c r="CI53" i="17"/>
  <c r="CH53" i="17"/>
  <c r="CF53" i="17"/>
  <c r="CE53" i="17"/>
  <c r="CD53" i="17"/>
  <c r="CB53" i="17"/>
  <c r="CA53" i="17"/>
  <c r="BZ53" i="17"/>
  <c r="DB52" i="17"/>
  <c r="CZ52" i="17"/>
  <c r="CY52" i="17"/>
  <c r="CX52" i="17"/>
  <c r="CV52" i="17"/>
  <c r="CT52" i="17"/>
  <c r="CR52" i="17"/>
  <c r="CQ52" i="17"/>
  <c r="CP52" i="17"/>
  <c r="CN52" i="17"/>
  <c r="CM52" i="17"/>
  <c r="CL52" i="17"/>
  <c r="CJ52" i="17"/>
  <c r="CI52" i="17"/>
  <c r="CH52" i="17"/>
  <c r="CF52" i="17"/>
  <c r="CE52" i="17"/>
  <c r="CD52" i="17"/>
  <c r="CB52" i="17"/>
  <c r="CA52" i="17"/>
  <c r="BZ52" i="17"/>
  <c r="DB51" i="17"/>
  <c r="CZ51" i="17"/>
  <c r="CY51" i="17"/>
  <c r="CX51" i="17"/>
  <c r="CV51" i="17"/>
  <c r="CT51" i="17"/>
  <c r="CR51" i="17"/>
  <c r="CQ51" i="17"/>
  <c r="CP51" i="17"/>
  <c r="CN51" i="17"/>
  <c r="CM51" i="17"/>
  <c r="CL51" i="17"/>
  <c r="CJ51" i="17"/>
  <c r="CI51" i="17"/>
  <c r="CH51" i="17"/>
  <c r="CF51" i="17"/>
  <c r="CE51" i="17"/>
  <c r="CD51" i="17"/>
  <c r="CB51" i="17"/>
  <c r="CA51" i="17"/>
  <c r="BZ51" i="17"/>
  <c r="DB50" i="17"/>
  <c r="CZ50" i="17"/>
  <c r="CY50" i="17"/>
  <c r="CX50" i="17"/>
  <c r="CV50" i="17"/>
  <c r="CT50" i="17"/>
  <c r="CR50" i="17"/>
  <c r="CQ50" i="17"/>
  <c r="CP50" i="17"/>
  <c r="CN50" i="17"/>
  <c r="CM50" i="17"/>
  <c r="CL50" i="17"/>
  <c r="CJ50" i="17"/>
  <c r="CI50" i="17"/>
  <c r="CH50" i="17"/>
  <c r="CF50" i="17"/>
  <c r="CE50" i="17"/>
  <c r="CD50" i="17"/>
  <c r="CB50" i="17"/>
  <c r="CA50" i="17"/>
  <c r="BZ50" i="17"/>
  <c r="DB49" i="17"/>
  <c r="CZ49" i="17"/>
  <c r="CY49" i="17"/>
  <c r="CX49" i="17"/>
  <c r="CV49" i="17"/>
  <c r="CT49" i="17"/>
  <c r="CR49" i="17"/>
  <c r="CQ49" i="17"/>
  <c r="CP49" i="17"/>
  <c r="CN49" i="17"/>
  <c r="CM49" i="17"/>
  <c r="CL49" i="17"/>
  <c r="CJ49" i="17"/>
  <c r="CI49" i="17"/>
  <c r="CH49" i="17"/>
  <c r="CF49" i="17"/>
  <c r="CE49" i="17"/>
  <c r="CD49" i="17"/>
  <c r="CB49" i="17"/>
  <c r="CA49" i="17"/>
  <c r="BZ49" i="17"/>
  <c r="DB48" i="17"/>
  <c r="CZ48" i="17"/>
  <c r="CY48" i="17"/>
  <c r="CX48" i="17"/>
  <c r="CV48" i="17"/>
  <c r="CT48" i="17"/>
  <c r="CR48" i="17"/>
  <c r="CQ48" i="17"/>
  <c r="CP48" i="17"/>
  <c r="CN48" i="17"/>
  <c r="CM48" i="17"/>
  <c r="CL48" i="17"/>
  <c r="CJ48" i="17"/>
  <c r="CI48" i="17"/>
  <c r="CH48" i="17"/>
  <c r="CF48" i="17"/>
  <c r="CE48" i="17"/>
  <c r="CD48" i="17"/>
  <c r="CB48" i="17"/>
  <c r="CA48" i="17"/>
  <c r="BZ48" i="17"/>
  <c r="DB47" i="17"/>
  <c r="CZ47" i="17"/>
  <c r="CY47" i="17"/>
  <c r="CX47" i="17"/>
  <c r="CV47" i="17"/>
  <c r="CT47" i="17"/>
  <c r="CR47" i="17"/>
  <c r="CQ47" i="17"/>
  <c r="CP47" i="17"/>
  <c r="CN47" i="17"/>
  <c r="CM47" i="17"/>
  <c r="CL47" i="17"/>
  <c r="CJ47" i="17"/>
  <c r="CI47" i="17"/>
  <c r="CH47" i="17"/>
  <c r="CF47" i="17"/>
  <c r="CE47" i="17"/>
  <c r="CD47" i="17"/>
  <c r="CB47" i="17"/>
  <c r="CA47" i="17"/>
  <c r="BZ47" i="17"/>
  <c r="DB46" i="17"/>
  <c r="CZ46" i="17"/>
  <c r="CY46" i="17"/>
  <c r="CX46" i="17"/>
  <c r="CV46" i="17"/>
  <c r="CT46" i="17"/>
  <c r="CR46" i="17"/>
  <c r="CQ46" i="17"/>
  <c r="CP46" i="17"/>
  <c r="CN46" i="17"/>
  <c r="CM46" i="17"/>
  <c r="CL46" i="17"/>
  <c r="CJ46" i="17"/>
  <c r="CI46" i="17"/>
  <c r="CH46" i="17"/>
  <c r="CF46" i="17"/>
  <c r="CE46" i="17"/>
  <c r="CD46" i="17"/>
  <c r="CB46" i="17"/>
  <c r="CA46" i="17"/>
  <c r="BZ46" i="17"/>
  <c r="DB45" i="17"/>
  <c r="CZ45" i="17"/>
  <c r="CY45" i="17"/>
  <c r="CX45" i="17"/>
  <c r="CV45" i="17"/>
  <c r="CT45" i="17"/>
  <c r="CR45" i="17"/>
  <c r="CQ45" i="17"/>
  <c r="CP45" i="17"/>
  <c r="CN45" i="17"/>
  <c r="CM45" i="17"/>
  <c r="CL45" i="17"/>
  <c r="CJ45" i="17"/>
  <c r="CI45" i="17"/>
  <c r="CH45" i="17"/>
  <c r="CF45" i="17"/>
  <c r="CE45" i="17"/>
  <c r="CD45" i="17"/>
  <c r="CB45" i="17"/>
  <c r="CA45" i="17"/>
  <c r="BZ45" i="17"/>
  <c r="DB44" i="17"/>
  <c r="CZ44" i="17"/>
  <c r="CY44" i="17"/>
  <c r="CX44" i="17"/>
  <c r="CV44" i="17"/>
  <c r="CT44" i="17"/>
  <c r="CR44" i="17"/>
  <c r="CQ44" i="17"/>
  <c r="CP44" i="17"/>
  <c r="CN44" i="17"/>
  <c r="CM44" i="17"/>
  <c r="CL44" i="17"/>
  <c r="CJ44" i="17"/>
  <c r="CI44" i="17"/>
  <c r="CH44" i="17"/>
  <c r="CF44" i="17"/>
  <c r="CE44" i="17"/>
  <c r="CD44" i="17"/>
  <c r="CB44" i="17"/>
  <c r="CA44" i="17"/>
  <c r="BZ44" i="17"/>
  <c r="DB43" i="17"/>
  <c r="CZ43" i="17"/>
  <c r="CY43" i="17"/>
  <c r="CX43" i="17"/>
  <c r="CV43" i="17"/>
  <c r="CT43" i="17"/>
  <c r="CR43" i="17"/>
  <c r="CQ43" i="17"/>
  <c r="CP43" i="17"/>
  <c r="CN43" i="17"/>
  <c r="CM43" i="17"/>
  <c r="CL43" i="17"/>
  <c r="CJ43" i="17"/>
  <c r="CI43" i="17"/>
  <c r="CH43" i="17"/>
  <c r="CF43" i="17"/>
  <c r="CE43" i="17"/>
  <c r="CD43" i="17"/>
  <c r="CB43" i="17"/>
  <c r="CA43" i="17"/>
  <c r="BZ43" i="17"/>
  <c r="DB42" i="17"/>
  <c r="CZ42" i="17"/>
  <c r="CY42" i="17"/>
  <c r="CX42" i="17"/>
  <c r="CV42" i="17"/>
  <c r="CT42" i="17"/>
  <c r="CR42" i="17"/>
  <c r="CQ42" i="17"/>
  <c r="CP42" i="17"/>
  <c r="CN42" i="17"/>
  <c r="CM42" i="17"/>
  <c r="CL42" i="17"/>
  <c r="CJ42" i="17"/>
  <c r="CI42" i="17"/>
  <c r="CH42" i="17"/>
  <c r="CF42" i="17"/>
  <c r="CE42" i="17"/>
  <c r="CD42" i="17"/>
  <c r="CB42" i="17"/>
  <c r="CA42" i="17"/>
  <c r="BZ42" i="17"/>
  <c r="DB41" i="17"/>
  <c r="CZ41" i="17"/>
  <c r="CY41" i="17"/>
  <c r="CX41" i="17"/>
  <c r="CV41" i="17"/>
  <c r="CT41" i="17"/>
  <c r="CR41" i="17"/>
  <c r="CQ41" i="17"/>
  <c r="CP41" i="17"/>
  <c r="CN41" i="17"/>
  <c r="CM41" i="17"/>
  <c r="CL41" i="17"/>
  <c r="CJ41" i="17"/>
  <c r="CI41" i="17"/>
  <c r="CH41" i="17"/>
  <c r="CF41" i="17"/>
  <c r="CE41" i="17"/>
  <c r="CD41" i="17"/>
  <c r="CB41" i="17"/>
  <c r="CA41" i="17"/>
  <c r="BZ41" i="17"/>
  <c r="DB40" i="17"/>
  <c r="CZ40" i="17"/>
  <c r="CY40" i="17"/>
  <c r="CX40" i="17"/>
  <c r="CV40" i="17"/>
  <c r="CT40" i="17"/>
  <c r="CR40" i="17"/>
  <c r="CQ40" i="17"/>
  <c r="CP40" i="17"/>
  <c r="CN40" i="17"/>
  <c r="CM40" i="17"/>
  <c r="CL40" i="17"/>
  <c r="CJ40" i="17"/>
  <c r="CI40" i="17"/>
  <c r="CH40" i="17"/>
  <c r="CF40" i="17"/>
  <c r="CE40" i="17"/>
  <c r="CD40" i="17"/>
  <c r="CB40" i="17"/>
  <c r="CA40" i="17"/>
  <c r="BZ40" i="17"/>
  <c r="DB39" i="17"/>
  <c r="CZ39" i="17"/>
  <c r="CY39" i="17"/>
  <c r="CX39" i="17"/>
  <c r="CV39" i="17"/>
  <c r="CT39" i="17"/>
  <c r="CR39" i="17"/>
  <c r="CQ39" i="17"/>
  <c r="CP39" i="17"/>
  <c r="CN39" i="17"/>
  <c r="CM39" i="17"/>
  <c r="CL39" i="17"/>
  <c r="CJ39" i="17"/>
  <c r="CI39" i="17"/>
  <c r="CH39" i="17"/>
  <c r="CF39" i="17"/>
  <c r="CE39" i="17"/>
  <c r="CD39" i="17"/>
  <c r="CB39" i="17"/>
  <c r="CA39" i="17"/>
  <c r="BZ39" i="17"/>
  <c r="DB38" i="17"/>
  <c r="CZ38" i="17"/>
  <c r="CY38" i="17"/>
  <c r="CX38" i="17"/>
  <c r="CV38" i="17"/>
  <c r="CT38" i="17"/>
  <c r="CR38" i="17"/>
  <c r="CQ38" i="17"/>
  <c r="CP38" i="17"/>
  <c r="CN38" i="17"/>
  <c r="CM38" i="17"/>
  <c r="CL38" i="17"/>
  <c r="CJ38" i="17"/>
  <c r="CI38" i="17"/>
  <c r="CH38" i="17"/>
  <c r="CF38" i="17"/>
  <c r="CE38" i="17"/>
  <c r="CD38" i="17"/>
  <c r="CB38" i="17"/>
  <c r="CA38" i="17"/>
  <c r="BZ38" i="17"/>
  <c r="DB37" i="17"/>
  <c r="CZ37" i="17"/>
  <c r="CY37" i="17"/>
  <c r="CX37" i="17"/>
  <c r="CV37" i="17"/>
  <c r="CT37" i="17"/>
  <c r="CR37" i="17"/>
  <c r="CQ37" i="17"/>
  <c r="CP37" i="17"/>
  <c r="CN37" i="17"/>
  <c r="CM37" i="17"/>
  <c r="CL37" i="17"/>
  <c r="CJ37" i="17"/>
  <c r="CI37" i="17"/>
  <c r="CH37" i="17"/>
  <c r="CF37" i="17"/>
  <c r="CE37" i="17"/>
  <c r="CD37" i="17"/>
  <c r="CB37" i="17"/>
  <c r="CA37" i="17"/>
  <c r="BZ37" i="17"/>
  <c r="DB36" i="17"/>
  <c r="CZ36" i="17"/>
  <c r="CY36" i="17"/>
  <c r="CX36" i="17"/>
  <c r="CV36" i="17"/>
  <c r="CT36" i="17"/>
  <c r="CR36" i="17"/>
  <c r="CQ36" i="17"/>
  <c r="CP36" i="17"/>
  <c r="CN36" i="17"/>
  <c r="CM36" i="17"/>
  <c r="CL36" i="17"/>
  <c r="CJ36" i="17"/>
  <c r="CI36" i="17"/>
  <c r="CH36" i="17"/>
  <c r="CF36" i="17"/>
  <c r="CE36" i="17"/>
  <c r="CD36" i="17"/>
  <c r="CB36" i="17"/>
  <c r="CA36" i="17"/>
  <c r="BZ36" i="17"/>
  <c r="DB35" i="17"/>
  <c r="CZ35" i="17"/>
  <c r="CY35" i="17"/>
  <c r="CX35" i="17"/>
  <c r="CV35" i="17"/>
  <c r="CT35" i="17"/>
  <c r="CR35" i="17"/>
  <c r="CQ35" i="17"/>
  <c r="CP35" i="17"/>
  <c r="CN35" i="17"/>
  <c r="CM35" i="17"/>
  <c r="CL35" i="17"/>
  <c r="CJ35" i="17"/>
  <c r="CI35" i="17"/>
  <c r="CH35" i="17"/>
  <c r="CF35" i="17"/>
  <c r="CE35" i="17"/>
  <c r="CD35" i="17"/>
  <c r="CB35" i="17"/>
  <c r="CA35" i="17"/>
  <c r="BZ35" i="17"/>
  <c r="DB34" i="17"/>
  <c r="CZ34" i="17"/>
  <c r="CY34" i="17"/>
  <c r="CX34" i="17"/>
  <c r="CV34" i="17"/>
  <c r="CT34" i="17"/>
  <c r="CR34" i="17"/>
  <c r="CQ34" i="17"/>
  <c r="CP34" i="17"/>
  <c r="CN34" i="17"/>
  <c r="CM34" i="17"/>
  <c r="CL34" i="17"/>
  <c r="CJ34" i="17"/>
  <c r="CI34" i="17"/>
  <c r="CH34" i="17"/>
  <c r="CF34" i="17"/>
  <c r="CE34" i="17"/>
  <c r="CD34" i="17"/>
  <c r="CB34" i="17"/>
  <c r="CA34" i="17"/>
  <c r="BZ34" i="17"/>
  <c r="DB33" i="17"/>
  <c r="CZ33" i="17"/>
  <c r="CY33" i="17"/>
  <c r="CX33" i="17"/>
  <c r="CV33" i="17"/>
  <c r="CT33" i="17"/>
  <c r="CR33" i="17"/>
  <c r="CQ33" i="17"/>
  <c r="CP33" i="17"/>
  <c r="CN33" i="17"/>
  <c r="CM33" i="17"/>
  <c r="CL33" i="17"/>
  <c r="CJ33" i="17"/>
  <c r="CI33" i="17"/>
  <c r="CH33" i="17"/>
  <c r="CF33" i="17"/>
  <c r="CE33" i="17"/>
  <c r="CD33" i="17"/>
  <c r="CB33" i="17"/>
  <c r="CA33" i="17"/>
  <c r="BZ33" i="17"/>
  <c r="DB32" i="17"/>
  <c r="CZ32" i="17"/>
  <c r="CY32" i="17"/>
  <c r="CX32" i="17"/>
  <c r="CV32" i="17"/>
  <c r="CT32" i="17"/>
  <c r="CR32" i="17"/>
  <c r="CQ32" i="17"/>
  <c r="CP32" i="17"/>
  <c r="CN32" i="17"/>
  <c r="CM32" i="17"/>
  <c r="CL32" i="17"/>
  <c r="CJ32" i="17"/>
  <c r="CI32" i="17"/>
  <c r="CH32" i="17"/>
  <c r="CF32" i="17"/>
  <c r="CE32" i="17"/>
  <c r="CD32" i="17"/>
  <c r="CB32" i="17"/>
  <c r="CA32" i="17"/>
  <c r="BZ32" i="17"/>
  <c r="DB31" i="17"/>
  <c r="CZ31" i="17"/>
  <c r="CY31" i="17"/>
  <c r="CX31" i="17"/>
  <c r="CV31" i="17"/>
  <c r="CT31" i="17"/>
  <c r="CR31" i="17"/>
  <c r="CQ31" i="17"/>
  <c r="CP31" i="17"/>
  <c r="CN31" i="17"/>
  <c r="CM31" i="17"/>
  <c r="CL31" i="17"/>
  <c r="CJ31" i="17"/>
  <c r="CI31" i="17"/>
  <c r="CH31" i="17"/>
  <c r="CF31" i="17"/>
  <c r="CE31" i="17"/>
  <c r="CD31" i="17"/>
  <c r="CB31" i="17"/>
  <c r="CA31" i="17"/>
  <c r="BZ31" i="17"/>
  <c r="DB30" i="17"/>
  <c r="CZ30" i="17"/>
  <c r="CY30" i="17"/>
  <c r="CX30" i="17"/>
  <c r="CV30" i="17"/>
  <c r="CT30" i="17"/>
  <c r="CR30" i="17"/>
  <c r="CQ30" i="17"/>
  <c r="CP30" i="17"/>
  <c r="CN30" i="17"/>
  <c r="CM30" i="17"/>
  <c r="CL30" i="17"/>
  <c r="CJ30" i="17"/>
  <c r="CI30" i="17"/>
  <c r="CH30" i="17"/>
  <c r="CF30" i="17"/>
  <c r="CE30" i="17"/>
  <c r="CD30" i="17"/>
  <c r="CB30" i="17"/>
  <c r="CA30" i="17"/>
  <c r="BZ30" i="17"/>
  <c r="DB29" i="17"/>
  <c r="CZ29" i="17"/>
  <c r="CY29" i="17"/>
  <c r="CX29" i="17"/>
  <c r="CV29" i="17"/>
  <c r="CT29" i="17"/>
  <c r="CR29" i="17"/>
  <c r="CQ29" i="17"/>
  <c r="CP29" i="17"/>
  <c r="CN29" i="17"/>
  <c r="CM29" i="17"/>
  <c r="CL29" i="17"/>
  <c r="CJ29" i="17"/>
  <c r="CI29" i="17"/>
  <c r="CH29" i="17"/>
  <c r="CF29" i="17"/>
  <c r="CE29" i="17"/>
  <c r="CD29" i="17"/>
  <c r="CB29" i="17"/>
  <c r="CA29" i="17"/>
  <c r="BZ29" i="17"/>
  <c r="DB28" i="17"/>
  <c r="CZ28" i="17"/>
  <c r="CY28" i="17"/>
  <c r="CX28" i="17"/>
  <c r="CV28" i="17"/>
  <c r="CT28" i="17"/>
  <c r="CR28" i="17"/>
  <c r="CQ28" i="17"/>
  <c r="CP28" i="17"/>
  <c r="CN28" i="17"/>
  <c r="CM28" i="17"/>
  <c r="CL28" i="17"/>
  <c r="CJ28" i="17"/>
  <c r="CI28" i="17"/>
  <c r="CH28" i="17"/>
  <c r="CF28" i="17"/>
  <c r="CE28" i="17"/>
  <c r="CD28" i="17"/>
  <c r="CB28" i="17"/>
  <c r="CA28" i="17"/>
  <c r="BZ28" i="17"/>
  <c r="DB27" i="17"/>
  <c r="CZ27" i="17"/>
  <c r="CY27" i="17"/>
  <c r="CX27" i="17"/>
  <c r="CV27" i="17"/>
  <c r="CT27" i="17"/>
  <c r="CR27" i="17"/>
  <c r="CQ27" i="17"/>
  <c r="CP27" i="17"/>
  <c r="CN27" i="17"/>
  <c r="CM27" i="17"/>
  <c r="CL27" i="17"/>
  <c r="CJ27" i="17"/>
  <c r="CI27" i="17"/>
  <c r="CH27" i="17"/>
  <c r="CF27" i="17"/>
  <c r="CE27" i="17"/>
  <c r="CD27" i="17"/>
  <c r="CB27" i="17"/>
  <c r="CA27" i="17"/>
  <c r="BZ27" i="17"/>
  <c r="DB26" i="17"/>
  <c r="CZ26" i="17"/>
  <c r="CY26" i="17"/>
  <c r="CX26" i="17"/>
  <c r="CV26" i="17"/>
  <c r="CT26" i="17"/>
  <c r="CR26" i="17"/>
  <c r="CQ26" i="17"/>
  <c r="CP26" i="17"/>
  <c r="CN26" i="17"/>
  <c r="CM26" i="17"/>
  <c r="CL26" i="17"/>
  <c r="CJ26" i="17"/>
  <c r="CI26" i="17"/>
  <c r="CH26" i="17"/>
  <c r="CF26" i="17"/>
  <c r="CE26" i="17"/>
  <c r="CD26" i="17"/>
  <c r="CB26" i="17"/>
  <c r="CA26" i="17"/>
  <c r="BZ26" i="17"/>
  <c r="DB25" i="17"/>
  <c r="CZ25" i="17"/>
  <c r="CY25" i="17"/>
  <c r="CX25" i="17"/>
  <c r="CV25" i="17"/>
  <c r="CT25" i="17"/>
  <c r="CR25" i="17"/>
  <c r="CQ25" i="17"/>
  <c r="CP25" i="17"/>
  <c r="CN25" i="17"/>
  <c r="CM25" i="17"/>
  <c r="CL25" i="17"/>
  <c r="CJ25" i="17"/>
  <c r="CI25" i="17"/>
  <c r="CH25" i="17"/>
  <c r="CF25" i="17"/>
  <c r="CE25" i="17"/>
  <c r="CD25" i="17"/>
  <c r="CB25" i="17"/>
  <c r="CA25" i="17"/>
  <c r="BZ25" i="17"/>
  <c r="DB24" i="17"/>
  <c r="CZ24" i="17"/>
  <c r="CY24" i="17"/>
  <c r="CX24" i="17"/>
  <c r="CV24" i="17"/>
  <c r="CT24" i="17"/>
  <c r="CR24" i="17"/>
  <c r="CQ24" i="17"/>
  <c r="CP24" i="17"/>
  <c r="CN24" i="17"/>
  <c r="CM24" i="17"/>
  <c r="CL24" i="17"/>
  <c r="CJ24" i="17"/>
  <c r="CI24" i="17"/>
  <c r="CH24" i="17"/>
  <c r="CF24" i="17"/>
  <c r="CE24" i="17"/>
  <c r="CD24" i="17"/>
  <c r="CB24" i="17"/>
  <c r="CA24" i="17"/>
  <c r="BZ24" i="17"/>
  <c r="DB23" i="17"/>
  <c r="CZ23" i="17"/>
  <c r="CY23" i="17"/>
  <c r="CX23" i="17"/>
  <c r="CV23" i="17"/>
  <c r="CT23" i="17"/>
  <c r="CR23" i="17"/>
  <c r="CQ23" i="17"/>
  <c r="CP23" i="17"/>
  <c r="CN23" i="17"/>
  <c r="CM23" i="17"/>
  <c r="CL23" i="17"/>
  <c r="CJ23" i="17"/>
  <c r="CI23" i="17"/>
  <c r="CH23" i="17"/>
  <c r="CF23" i="17"/>
  <c r="CE23" i="17"/>
  <c r="CD23" i="17"/>
  <c r="CB23" i="17"/>
  <c r="CA23" i="17"/>
  <c r="BZ23" i="17"/>
  <c r="DB22" i="17"/>
  <c r="CZ22" i="17"/>
  <c r="CY22" i="17"/>
  <c r="CX22" i="17"/>
  <c r="CV22" i="17"/>
  <c r="CT22" i="17"/>
  <c r="CR22" i="17"/>
  <c r="CQ22" i="17"/>
  <c r="CP22" i="17"/>
  <c r="CN22" i="17"/>
  <c r="CM22" i="17"/>
  <c r="CL22" i="17"/>
  <c r="CJ22" i="17"/>
  <c r="CI22" i="17"/>
  <c r="CH22" i="17"/>
  <c r="CF22" i="17"/>
  <c r="CE22" i="17"/>
  <c r="CD22" i="17"/>
  <c r="CB22" i="17"/>
  <c r="CA22" i="17"/>
  <c r="BZ22" i="17"/>
  <c r="DB21" i="17"/>
  <c r="CZ21" i="17"/>
  <c r="CY21" i="17"/>
  <c r="CX21" i="17"/>
  <c r="CV21" i="17"/>
  <c r="CT21" i="17"/>
  <c r="CR21" i="17"/>
  <c r="CQ21" i="17"/>
  <c r="CP21" i="17"/>
  <c r="CN21" i="17"/>
  <c r="CM21" i="17"/>
  <c r="CL21" i="17"/>
  <c r="CJ21" i="17"/>
  <c r="CI21" i="17"/>
  <c r="CH21" i="17"/>
  <c r="CF21" i="17"/>
  <c r="CE21" i="17"/>
  <c r="CD21" i="17"/>
  <c r="CB21" i="17"/>
  <c r="CA21" i="17"/>
  <c r="BZ21" i="17"/>
  <c r="DB20" i="17"/>
  <c r="CZ20" i="17"/>
  <c r="CY20" i="17"/>
  <c r="CX20" i="17"/>
  <c r="CV20" i="17"/>
  <c r="CT20" i="17"/>
  <c r="CR20" i="17"/>
  <c r="CQ20" i="17"/>
  <c r="CP20" i="17"/>
  <c r="CN20" i="17"/>
  <c r="CM20" i="17"/>
  <c r="CL20" i="17"/>
  <c r="CJ20" i="17"/>
  <c r="CI20" i="17"/>
  <c r="CH20" i="17"/>
  <c r="CF20" i="17"/>
  <c r="CE20" i="17"/>
  <c r="CD20" i="17"/>
  <c r="CB20" i="17"/>
  <c r="CA20" i="17"/>
  <c r="BZ20" i="17"/>
  <c r="DB19" i="17"/>
  <c r="CZ19" i="17"/>
  <c r="CY19" i="17"/>
  <c r="CX19" i="17"/>
  <c r="CV19" i="17"/>
  <c r="CT19" i="17"/>
  <c r="CR19" i="17"/>
  <c r="CQ19" i="17"/>
  <c r="CP19" i="17"/>
  <c r="CN19" i="17"/>
  <c r="CM19" i="17"/>
  <c r="CL19" i="17"/>
  <c r="CJ19" i="17"/>
  <c r="CI19" i="17"/>
  <c r="CH19" i="17"/>
  <c r="CF19" i="17"/>
  <c r="CE19" i="17"/>
  <c r="CD19" i="17"/>
  <c r="CB19" i="17"/>
  <c r="CA19" i="17"/>
  <c r="BZ19" i="17"/>
  <c r="DB18" i="17"/>
  <c r="CZ18" i="17"/>
  <c r="CY18" i="17"/>
  <c r="CX18" i="17"/>
  <c r="CV18" i="17"/>
  <c r="CT18" i="17"/>
  <c r="CR18" i="17"/>
  <c r="CQ18" i="17"/>
  <c r="CP18" i="17"/>
  <c r="CN18" i="17"/>
  <c r="CM18" i="17"/>
  <c r="CL18" i="17"/>
  <c r="CJ18" i="17"/>
  <c r="CI18" i="17"/>
  <c r="CH18" i="17"/>
  <c r="CF18" i="17"/>
  <c r="CE18" i="17"/>
  <c r="CD18" i="17"/>
  <c r="CB18" i="17"/>
  <c r="CA18" i="17"/>
  <c r="BZ18" i="17"/>
  <c r="DB17" i="17"/>
  <c r="CZ17" i="17"/>
  <c r="CY17" i="17"/>
  <c r="CX17" i="17"/>
  <c r="CV17" i="17"/>
  <c r="CT17" i="17"/>
  <c r="CR17" i="17"/>
  <c r="CQ17" i="17"/>
  <c r="CP17" i="17"/>
  <c r="CN17" i="17"/>
  <c r="CM17" i="17"/>
  <c r="CL17" i="17"/>
  <c r="CJ17" i="17"/>
  <c r="CI17" i="17"/>
  <c r="CH17" i="17"/>
  <c r="CF17" i="17"/>
  <c r="CE17" i="17"/>
  <c r="CD17" i="17"/>
  <c r="CB17" i="17"/>
  <c r="CA17" i="17"/>
  <c r="BZ17" i="17"/>
  <c r="DB16" i="17"/>
  <c r="CZ16" i="17"/>
  <c r="CY16" i="17"/>
  <c r="CX16" i="17"/>
  <c r="CV16" i="17"/>
  <c r="CT16" i="17"/>
  <c r="CR16" i="17"/>
  <c r="CQ16" i="17"/>
  <c r="CP16" i="17"/>
  <c r="CN16" i="17"/>
  <c r="CM16" i="17"/>
  <c r="CL16" i="17"/>
  <c r="CJ16" i="17"/>
  <c r="CI16" i="17"/>
  <c r="CH16" i="17"/>
  <c r="CF16" i="17"/>
  <c r="CE16" i="17"/>
  <c r="CD16" i="17"/>
  <c r="CB16" i="17"/>
  <c r="CA16" i="17"/>
  <c r="BZ16" i="17"/>
  <c r="DB15" i="17"/>
  <c r="CZ15" i="17"/>
  <c r="CY15" i="17"/>
  <c r="CX15" i="17"/>
  <c r="CV15" i="17"/>
  <c r="CT15" i="17"/>
  <c r="CS15" i="17"/>
  <c r="CR15" i="17"/>
  <c r="CQ15" i="17"/>
  <c r="CP15" i="17"/>
  <c r="CN15" i="17"/>
  <c r="CM15" i="17"/>
  <c r="CL15" i="17"/>
  <c r="CJ15" i="17"/>
  <c r="CI15" i="17"/>
  <c r="CH15" i="17"/>
  <c r="CF15" i="17"/>
  <c r="CE15" i="17"/>
  <c r="CD15" i="17"/>
  <c r="CB15" i="17"/>
  <c r="CA15" i="17"/>
  <c r="BZ15" i="17"/>
  <c r="DB14" i="17"/>
  <c r="CZ14" i="17"/>
  <c r="CY14" i="17"/>
  <c r="CX14" i="17"/>
  <c r="CV14" i="17"/>
  <c r="CT14" i="17"/>
  <c r="CS14" i="17"/>
  <c r="CR14" i="17"/>
  <c r="CQ14" i="17"/>
  <c r="CP14" i="17"/>
  <c r="CN14" i="17"/>
  <c r="CM14" i="17"/>
  <c r="CL14" i="17"/>
  <c r="CJ14" i="17"/>
  <c r="CI14" i="17"/>
  <c r="CH14" i="17"/>
  <c r="CF14" i="17"/>
  <c r="CE14" i="17"/>
  <c r="CD14" i="17"/>
  <c r="CB14" i="17"/>
  <c r="CA14" i="17"/>
  <c r="BZ14" i="17"/>
  <c r="DB13" i="17"/>
  <c r="CZ13" i="17"/>
  <c r="CY13" i="17"/>
  <c r="CX13" i="17"/>
  <c r="CW13" i="17"/>
  <c r="CV13" i="17"/>
  <c r="CU13" i="17"/>
  <c r="CT13" i="17"/>
  <c r="CS13" i="17"/>
  <c r="CR13" i="17"/>
  <c r="CQ13" i="17"/>
  <c r="CP13" i="17"/>
  <c r="CN13" i="17"/>
  <c r="CM13" i="17"/>
  <c r="CL13" i="17"/>
  <c r="CJ13" i="17"/>
  <c r="CI13" i="17"/>
  <c r="CH13" i="17"/>
  <c r="CF13" i="17"/>
  <c r="CE13" i="17"/>
  <c r="CD13" i="17"/>
  <c r="CB13" i="17"/>
  <c r="CA13" i="17"/>
  <c r="BZ13" i="17"/>
  <c r="DB12" i="17"/>
  <c r="CZ12" i="17"/>
  <c r="CY12" i="17"/>
  <c r="CX12" i="17"/>
  <c r="CW12" i="17"/>
  <c r="CV12" i="17"/>
  <c r="CU12" i="17"/>
  <c r="CT12" i="17"/>
  <c r="CS12" i="17"/>
  <c r="CR12" i="17"/>
  <c r="CQ12" i="17"/>
  <c r="CP12" i="17"/>
  <c r="CN12" i="17"/>
  <c r="CM12" i="17"/>
  <c r="CL12" i="17"/>
  <c r="CJ12" i="17"/>
  <c r="CI12" i="17"/>
  <c r="CH12" i="17"/>
  <c r="CF12" i="17"/>
  <c r="CE12" i="17"/>
  <c r="CD12" i="17"/>
  <c r="CB12" i="17"/>
  <c r="CA12" i="17"/>
  <c r="BZ12" i="17"/>
  <c r="DB11" i="17"/>
  <c r="CZ11" i="17"/>
  <c r="CY11" i="17"/>
  <c r="CX11" i="17"/>
  <c r="CW11" i="17"/>
  <c r="CV11" i="17"/>
  <c r="CU11" i="17"/>
  <c r="CT11" i="17"/>
  <c r="CS11" i="17"/>
  <c r="CR11" i="17"/>
  <c r="CQ11" i="17"/>
  <c r="CP11" i="17"/>
  <c r="CN11" i="17"/>
  <c r="CM11" i="17"/>
  <c r="CL11" i="17"/>
  <c r="CJ11" i="17"/>
  <c r="CI11" i="17"/>
  <c r="CH11" i="17"/>
  <c r="CF11" i="17"/>
  <c r="CE11" i="17"/>
  <c r="CD11" i="17"/>
  <c r="CB11" i="17"/>
  <c r="CA11" i="17"/>
  <c r="BZ11" i="17"/>
  <c r="DB10" i="17"/>
  <c r="CZ10" i="17"/>
  <c r="CY10" i="17"/>
  <c r="CX10" i="17"/>
  <c r="CW10" i="17"/>
  <c r="CV10" i="17"/>
  <c r="CU10" i="17"/>
  <c r="CT10" i="17"/>
  <c r="CS10" i="17"/>
  <c r="CR10" i="17"/>
  <c r="CQ10" i="17"/>
  <c r="CP10" i="17"/>
  <c r="CN10" i="17"/>
  <c r="CM10" i="17"/>
  <c r="CL10" i="17"/>
  <c r="CJ10" i="17"/>
  <c r="CI10" i="17"/>
  <c r="CH10" i="17"/>
  <c r="CF10" i="17"/>
  <c r="CE10" i="17"/>
  <c r="CD10" i="17"/>
  <c r="CB10" i="17"/>
  <c r="CA10" i="17"/>
  <c r="BZ10" i="17"/>
  <c r="DC9" i="17"/>
  <c r="DB9" i="17"/>
  <c r="DA9" i="17"/>
  <c r="CZ9" i="17"/>
  <c r="CY9" i="17"/>
  <c r="CX9" i="17"/>
  <c r="CW9" i="17"/>
  <c r="CV9" i="17"/>
  <c r="CU9" i="17"/>
  <c r="CT9" i="17"/>
  <c r="CS9" i="17"/>
  <c r="CR9" i="17"/>
  <c r="CQ9" i="17"/>
  <c r="CP9" i="17"/>
  <c r="CN9" i="17"/>
  <c r="CM9" i="17"/>
  <c r="CL9" i="17"/>
  <c r="CJ9" i="17"/>
  <c r="CI9" i="17"/>
  <c r="CH9" i="17"/>
  <c r="CF9" i="17"/>
  <c r="CE9" i="17"/>
  <c r="CD9" i="17"/>
  <c r="CB9" i="17"/>
  <c r="CA9" i="17"/>
  <c r="BZ9" i="17"/>
  <c r="BY10" i="17"/>
  <c r="BY11" i="17"/>
  <c r="BY12" i="17"/>
  <c r="BY13" i="17"/>
  <c r="BY14" i="17"/>
  <c r="BY15" i="17"/>
  <c r="BY16" i="17"/>
  <c r="BY17" i="17"/>
  <c r="BY18" i="17"/>
  <c r="BY19" i="17"/>
  <c r="BY20" i="17"/>
  <c r="BY21" i="17"/>
  <c r="BY22" i="17"/>
  <c r="BY23" i="17"/>
  <c r="BY24" i="17"/>
  <c r="BY25" i="17"/>
  <c r="BY26" i="17"/>
  <c r="BY27" i="17"/>
  <c r="BY28" i="17"/>
  <c r="BY29" i="17"/>
  <c r="BY30" i="17"/>
  <c r="BY31" i="17"/>
  <c r="BY32" i="17"/>
  <c r="BY33" i="17"/>
  <c r="BY34" i="17"/>
  <c r="BY35" i="17"/>
  <c r="BY36" i="17"/>
  <c r="BY37" i="17"/>
  <c r="BY38" i="17"/>
  <c r="BY39" i="17"/>
  <c r="BY40" i="17"/>
  <c r="BY41" i="17"/>
  <c r="BY42" i="17"/>
  <c r="BY43" i="17"/>
  <c r="BY44" i="17"/>
  <c r="BY45" i="17"/>
  <c r="BY46" i="17"/>
  <c r="BY47" i="17"/>
  <c r="BY48" i="17"/>
  <c r="BY49" i="17"/>
  <c r="BY50" i="17"/>
  <c r="BY51" i="17"/>
  <c r="BY52" i="17"/>
  <c r="BY53" i="17"/>
  <c r="BY54" i="17"/>
  <c r="BY55" i="17"/>
  <c r="BY56" i="17"/>
  <c r="BY57" i="17"/>
  <c r="BY58" i="17"/>
  <c r="BY59" i="17"/>
  <c r="BY60" i="17"/>
  <c r="BY61" i="17"/>
  <c r="BY62" i="17"/>
  <c r="BY63" i="17"/>
  <c r="BY64" i="17"/>
  <c r="BY65" i="17"/>
  <c r="BY66" i="17"/>
  <c r="BY67" i="17"/>
  <c r="BY68" i="17"/>
  <c r="BY69" i="17"/>
  <c r="BY70" i="17"/>
  <c r="BY71" i="17"/>
  <c r="BY72" i="17"/>
  <c r="BY73" i="17"/>
  <c r="BY75" i="17"/>
  <c r="BY76" i="17"/>
  <c r="BY77" i="17"/>
  <c r="BY9" i="17"/>
  <c r="W103" i="17"/>
  <c r="CS103" i="17" s="1"/>
  <c r="W102" i="17"/>
  <c r="CS102" i="17" s="1"/>
  <c r="W101" i="17"/>
  <c r="CS101" i="17" s="1"/>
  <c r="S103" i="17"/>
  <c r="CO103" i="17" s="1"/>
  <c r="S102" i="17"/>
  <c r="CO102" i="17" s="1"/>
  <c r="S101" i="17"/>
  <c r="CO101" i="17" s="1"/>
  <c r="O103" i="17"/>
  <c r="CK103" i="17" s="1"/>
  <c r="O102" i="17"/>
  <c r="CK102" i="17" s="1"/>
  <c r="O101" i="17"/>
  <c r="CK101" i="17" s="1"/>
  <c r="K103" i="17"/>
  <c r="CG103" i="17" s="1"/>
  <c r="K102" i="17"/>
  <c r="CG102" i="17" s="1"/>
  <c r="K101" i="17"/>
  <c r="CG101" i="17" s="1"/>
  <c r="G103" i="17"/>
  <c r="CC103" i="17" s="1"/>
  <c r="G102" i="17"/>
  <c r="CC102" i="17" s="1"/>
  <c r="G101" i="17"/>
  <c r="CC101" i="17" s="1"/>
  <c r="AE73" i="17"/>
  <c r="AE72" i="17"/>
  <c r="AA72" i="17"/>
  <c r="CW72" i="17" s="1"/>
  <c r="W72" i="17"/>
  <c r="CS72" i="17" s="1"/>
  <c r="S72" i="17"/>
  <c r="CO72" i="17" s="1"/>
  <c r="O72" i="17"/>
  <c r="CK72" i="17" s="1"/>
  <c r="K72" i="17"/>
  <c r="CG72" i="17" s="1"/>
  <c r="G72" i="17"/>
  <c r="CC72" i="17" s="1"/>
  <c r="AG72" i="17" l="1"/>
  <c r="DC72" i="17" s="1"/>
  <c r="DA72" i="17"/>
  <c r="AG73" i="17"/>
  <c r="DC73" i="17" s="1"/>
  <c r="DA73" i="17"/>
  <c r="AA71" i="17"/>
  <c r="CW71" i="17" s="1"/>
  <c r="B17" i="44" l="1"/>
  <c r="B14" i="44"/>
  <c r="K14" i="44" s="1"/>
  <c r="B13" i="44"/>
  <c r="K13" i="44" s="1"/>
  <c r="B12" i="44"/>
  <c r="C11" i="44" s="1"/>
  <c r="L11" i="44" s="1"/>
  <c r="C329" i="43"/>
  <c r="K17" i="44" l="1"/>
  <c r="H11" i="44"/>
  <c r="Q11" i="44" s="1"/>
  <c r="K12" i="44"/>
  <c r="D11" i="44"/>
  <c r="M11" i="44" s="1"/>
  <c r="E11" i="44"/>
  <c r="N11" i="44" s="1"/>
  <c r="C339" i="43"/>
  <c r="D339" i="43"/>
  <c r="C340" i="43"/>
  <c r="D340" i="43"/>
  <c r="C341" i="43"/>
  <c r="D341" i="43"/>
  <c r="C342" i="43"/>
  <c r="D342" i="43"/>
  <c r="C343" i="43"/>
  <c r="D343" i="43"/>
  <c r="C344" i="43"/>
  <c r="D344" i="43"/>
  <c r="C345" i="43"/>
  <c r="D345" i="43"/>
  <c r="C346" i="43"/>
  <c r="D346" i="43"/>
  <c r="C347" i="43"/>
  <c r="D347" i="43"/>
  <c r="C348" i="43"/>
  <c r="D348" i="43"/>
  <c r="C349" i="43"/>
  <c r="D349" i="43"/>
  <c r="C350" i="43"/>
  <c r="D350" i="43"/>
  <c r="C27" i="43"/>
  <c r="D27" i="43"/>
  <c r="C28" i="43"/>
  <c r="D28" i="43"/>
  <c r="C29" i="43"/>
  <c r="D29" i="43"/>
  <c r="C30" i="43"/>
  <c r="D30" i="43"/>
  <c r="C31" i="43"/>
  <c r="D31" i="43"/>
  <c r="C32" i="43"/>
  <c r="D32" i="43"/>
  <c r="C33" i="43"/>
  <c r="D33" i="43"/>
  <c r="C34" i="43"/>
  <c r="D34" i="43"/>
  <c r="C35" i="43"/>
  <c r="D35" i="43"/>
  <c r="C36" i="43"/>
  <c r="D36" i="43"/>
  <c r="C37" i="43"/>
  <c r="D37" i="43"/>
  <c r="C38" i="43"/>
  <c r="D38" i="43"/>
  <c r="C39" i="43"/>
  <c r="D39" i="43"/>
  <c r="C40" i="43"/>
  <c r="D40" i="43"/>
  <c r="C41" i="43"/>
  <c r="D41" i="43"/>
  <c r="C42" i="43"/>
  <c r="D42" i="43"/>
  <c r="C43" i="43"/>
  <c r="D43" i="43"/>
  <c r="C44" i="43"/>
  <c r="D44" i="43"/>
  <c r="C45" i="43"/>
  <c r="D45" i="43"/>
  <c r="C46" i="43"/>
  <c r="D46" i="43"/>
  <c r="C47" i="43"/>
  <c r="D47" i="43"/>
  <c r="C48" i="43"/>
  <c r="D48" i="43"/>
  <c r="C49" i="43"/>
  <c r="D49" i="43"/>
  <c r="C50" i="43"/>
  <c r="D50" i="43"/>
  <c r="C51" i="43"/>
  <c r="D51" i="43"/>
  <c r="C52" i="43"/>
  <c r="D52" i="43"/>
  <c r="C53" i="43"/>
  <c r="D53" i="43"/>
  <c r="C54" i="43"/>
  <c r="D54" i="43"/>
  <c r="C55" i="43"/>
  <c r="D55" i="43"/>
  <c r="C56" i="43"/>
  <c r="D56" i="43"/>
  <c r="C57" i="43"/>
  <c r="D57" i="43"/>
  <c r="C58" i="43"/>
  <c r="D58" i="43"/>
  <c r="C59" i="43"/>
  <c r="D59" i="43"/>
  <c r="C60" i="43"/>
  <c r="D60" i="43"/>
  <c r="C61" i="43"/>
  <c r="D61" i="43"/>
  <c r="C62" i="43"/>
  <c r="D62" i="43"/>
  <c r="C63" i="43"/>
  <c r="D63" i="43"/>
  <c r="C64" i="43"/>
  <c r="D64" i="43"/>
  <c r="C65" i="43"/>
  <c r="D65" i="43"/>
  <c r="C66" i="43"/>
  <c r="D66" i="43"/>
  <c r="C67" i="43"/>
  <c r="D67" i="43"/>
  <c r="C68" i="43"/>
  <c r="D68" i="43"/>
  <c r="C69" i="43"/>
  <c r="D69" i="43"/>
  <c r="C70" i="43"/>
  <c r="D70" i="43"/>
  <c r="C71" i="43"/>
  <c r="D71" i="43"/>
  <c r="C72" i="43"/>
  <c r="D72" i="43"/>
  <c r="C73" i="43"/>
  <c r="D73" i="43"/>
  <c r="C74" i="43"/>
  <c r="D74" i="43"/>
  <c r="C75" i="43"/>
  <c r="D75" i="43"/>
  <c r="C76" i="43"/>
  <c r="D76" i="43"/>
  <c r="C77" i="43"/>
  <c r="D77" i="43"/>
  <c r="C78" i="43"/>
  <c r="D78" i="43"/>
  <c r="C79" i="43"/>
  <c r="D79" i="43"/>
  <c r="C80" i="43"/>
  <c r="D80" i="43"/>
  <c r="C81" i="43"/>
  <c r="D81" i="43"/>
  <c r="C82" i="43"/>
  <c r="D82" i="43"/>
  <c r="C83" i="43"/>
  <c r="D83" i="43"/>
  <c r="C84" i="43"/>
  <c r="D84" i="43"/>
  <c r="C85" i="43"/>
  <c r="D85" i="43"/>
  <c r="C86" i="43"/>
  <c r="D86" i="43"/>
  <c r="C87" i="43"/>
  <c r="D87" i="43"/>
  <c r="C88" i="43"/>
  <c r="D88" i="43"/>
  <c r="C89" i="43"/>
  <c r="D89" i="43"/>
  <c r="C90" i="43"/>
  <c r="D90" i="43"/>
  <c r="C91" i="43"/>
  <c r="D91" i="43"/>
  <c r="C92" i="43"/>
  <c r="D92" i="43"/>
  <c r="C93" i="43"/>
  <c r="D93" i="43"/>
  <c r="C94" i="43"/>
  <c r="D94" i="43"/>
  <c r="C95" i="43"/>
  <c r="D95" i="43"/>
  <c r="C96" i="43"/>
  <c r="D96" i="43"/>
  <c r="C97" i="43"/>
  <c r="D97" i="43"/>
  <c r="C98" i="43"/>
  <c r="D98" i="43"/>
  <c r="C99" i="43"/>
  <c r="D99" i="43"/>
  <c r="C100" i="43"/>
  <c r="D100" i="43"/>
  <c r="C101" i="43"/>
  <c r="D101" i="43"/>
  <c r="C102" i="43"/>
  <c r="D102" i="43"/>
  <c r="C103" i="43"/>
  <c r="D103" i="43"/>
  <c r="C104" i="43"/>
  <c r="D104" i="43"/>
  <c r="C105" i="43"/>
  <c r="D105" i="43"/>
  <c r="C106" i="43"/>
  <c r="D106" i="43"/>
  <c r="C107" i="43"/>
  <c r="D107" i="43"/>
  <c r="C108" i="43"/>
  <c r="D108" i="43"/>
  <c r="C109" i="43"/>
  <c r="D109" i="43"/>
  <c r="C110" i="43"/>
  <c r="D110" i="43"/>
  <c r="C111" i="43"/>
  <c r="D111" i="43"/>
  <c r="C112" i="43"/>
  <c r="D112" i="43"/>
  <c r="C113" i="43"/>
  <c r="D113" i="43"/>
  <c r="C114" i="43"/>
  <c r="D114" i="43"/>
  <c r="C115" i="43"/>
  <c r="D115" i="43"/>
  <c r="C116" i="43"/>
  <c r="D116" i="43"/>
  <c r="C117" i="43"/>
  <c r="D117" i="43"/>
  <c r="C118" i="43"/>
  <c r="D118" i="43"/>
  <c r="C119" i="43"/>
  <c r="D119" i="43"/>
  <c r="C120" i="43"/>
  <c r="D120" i="43"/>
  <c r="C121" i="43"/>
  <c r="D121" i="43"/>
  <c r="C122" i="43"/>
  <c r="D122" i="43"/>
  <c r="C123" i="43"/>
  <c r="D123" i="43"/>
  <c r="C124" i="43"/>
  <c r="D124" i="43"/>
  <c r="C125" i="43"/>
  <c r="D125" i="43"/>
  <c r="C126" i="43"/>
  <c r="D126" i="43"/>
  <c r="C127" i="43"/>
  <c r="D127" i="43"/>
  <c r="C128" i="43"/>
  <c r="D128" i="43"/>
  <c r="C129" i="43"/>
  <c r="D129" i="43"/>
  <c r="C130" i="43"/>
  <c r="D130" i="43"/>
  <c r="C131" i="43"/>
  <c r="D131" i="43"/>
  <c r="C132" i="43"/>
  <c r="D132" i="43"/>
  <c r="C133" i="43"/>
  <c r="D133" i="43"/>
  <c r="C134" i="43"/>
  <c r="D134" i="43"/>
  <c r="C135" i="43"/>
  <c r="D135" i="43"/>
  <c r="C136" i="43"/>
  <c r="D136" i="43"/>
  <c r="C137" i="43"/>
  <c r="D137" i="43"/>
  <c r="C138" i="43"/>
  <c r="D138" i="43"/>
  <c r="C139" i="43"/>
  <c r="D139" i="43"/>
  <c r="C140" i="43"/>
  <c r="D140" i="43"/>
  <c r="C141" i="43"/>
  <c r="D141" i="43"/>
  <c r="C142" i="43"/>
  <c r="D142" i="43"/>
  <c r="C143" i="43"/>
  <c r="D143" i="43"/>
  <c r="C144" i="43"/>
  <c r="D144" i="43"/>
  <c r="C145" i="43"/>
  <c r="D145" i="43"/>
  <c r="C146" i="43"/>
  <c r="D146" i="43"/>
  <c r="C147" i="43"/>
  <c r="D147" i="43"/>
  <c r="C148" i="43"/>
  <c r="D148" i="43"/>
  <c r="C149" i="43"/>
  <c r="D149" i="43"/>
  <c r="C150" i="43"/>
  <c r="D150" i="43"/>
  <c r="C151" i="43"/>
  <c r="D151" i="43"/>
  <c r="C152" i="43"/>
  <c r="D152" i="43"/>
  <c r="C153" i="43"/>
  <c r="D153" i="43"/>
  <c r="C154" i="43"/>
  <c r="D154" i="43"/>
  <c r="C155" i="43"/>
  <c r="D155" i="43"/>
  <c r="C156" i="43"/>
  <c r="D156" i="43"/>
  <c r="C157" i="43"/>
  <c r="D157" i="43"/>
  <c r="C158" i="43"/>
  <c r="D158" i="43"/>
  <c r="C159" i="43"/>
  <c r="D159" i="43"/>
  <c r="C160" i="43"/>
  <c r="D160" i="43"/>
  <c r="C161" i="43"/>
  <c r="D161" i="43"/>
  <c r="C162" i="43"/>
  <c r="D162" i="43"/>
  <c r="C163" i="43"/>
  <c r="D163" i="43"/>
  <c r="C164" i="43"/>
  <c r="D164" i="43"/>
  <c r="C165" i="43"/>
  <c r="D165" i="43"/>
  <c r="C166" i="43"/>
  <c r="D166" i="43"/>
  <c r="C167" i="43"/>
  <c r="D167" i="43"/>
  <c r="C168" i="43"/>
  <c r="D168" i="43"/>
  <c r="C169" i="43"/>
  <c r="D169" i="43"/>
  <c r="C170" i="43"/>
  <c r="D170" i="43"/>
  <c r="C171" i="43"/>
  <c r="D171" i="43"/>
  <c r="C172" i="43"/>
  <c r="D172" i="43"/>
  <c r="C173" i="43"/>
  <c r="D173" i="43"/>
  <c r="C174" i="43"/>
  <c r="D174" i="43"/>
  <c r="C175" i="43"/>
  <c r="D175" i="43"/>
  <c r="C176" i="43"/>
  <c r="D176" i="43"/>
  <c r="C177" i="43"/>
  <c r="D177" i="43"/>
  <c r="C178" i="43"/>
  <c r="D178" i="43"/>
  <c r="C179" i="43"/>
  <c r="D179" i="43"/>
  <c r="C180" i="43"/>
  <c r="D180" i="43"/>
  <c r="C181" i="43"/>
  <c r="D181" i="43"/>
  <c r="C182" i="43"/>
  <c r="D182" i="43"/>
  <c r="C183" i="43"/>
  <c r="D183" i="43"/>
  <c r="C184" i="43"/>
  <c r="D184" i="43"/>
  <c r="C185" i="43"/>
  <c r="D185" i="43"/>
  <c r="C186" i="43"/>
  <c r="D186" i="43"/>
  <c r="C187" i="43"/>
  <c r="D187" i="43"/>
  <c r="C188" i="43"/>
  <c r="D188" i="43"/>
  <c r="C189" i="43"/>
  <c r="D189" i="43"/>
  <c r="C190" i="43"/>
  <c r="D190" i="43"/>
  <c r="C191" i="43"/>
  <c r="D191" i="43"/>
  <c r="C192" i="43"/>
  <c r="D192" i="43"/>
  <c r="C193" i="43"/>
  <c r="D193" i="43"/>
  <c r="C194" i="43"/>
  <c r="D194" i="43"/>
  <c r="C195" i="43"/>
  <c r="D195" i="43"/>
  <c r="C196" i="43"/>
  <c r="D196" i="43"/>
  <c r="C197" i="43"/>
  <c r="D197" i="43"/>
  <c r="C198" i="43"/>
  <c r="D198" i="43"/>
  <c r="C199" i="43"/>
  <c r="D199" i="43"/>
  <c r="C200" i="43"/>
  <c r="D200" i="43"/>
  <c r="C201" i="43"/>
  <c r="D201" i="43"/>
  <c r="C202" i="43"/>
  <c r="D202" i="43"/>
  <c r="C203" i="43"/>
  <c r="D203" i="43"/>
  <c r="C204" i="43"/>
  <c r="D204" i="43"/>
  <c r="C205" i="43"/>
  <c r="D205" i="43"/>
  <c r="C206" i="43"/>
  <c r="D206" i="43"/>
  <c r="C207" i="43"/>
  <c r="D207" i="43"/>
  <c r="C208" i="43"/>
  <c r="D208" i="43"/>
  <c r="C209" i="43"/>
  <c r="D209" i="43"/>
  <c r="C210" i="43"/>
  <c r="D210" i="43"/>
  <c r="C211" i="43"/>
  <c r="D211" i="43"/>
  <c r="C212" i="43"/>
  <c r="D212" i="43"/>
  <c r="C213" i="43"/>
  <c r="D213" i="43"/>
  <c r="C214" i="43"/>
  <c r="D214" i="43"/>
  <c r="C215" i="43"/>
  <c r="D215" i="43"/>
  <c r="C216" i="43"/>
  <c r="D216" i="43"/>
  <c r="C217" i="43"/>
  <c r="D217" i="43"/>
  <c r="C218" i="43"/>
  <c r="D218" i="43"/>
  <c r="C219" i="43"/>
  <c r="D219" i="43"/>
  <c r="C220" i="43"/>
  <c r="D220" i="43"/>
  <c r="C221" i="43"/>
  <c r="D221" i="43"/>
  <c r="C222" i="43"/>
  <c r="D222" i="43"/>
  <c r="C223" i="43"/>
  <c r="D223" i="43"/>
  <c r="C224" i="43"/>
  <c r="D224" i="43"/>
  <c r="C225" i="43"/>
  <c r="D225" i="43"/>
  <c r="C226" i="43"/>
  <c r="D226" i="43"/>
  <c r="C227" i="43"/>
  <c r="D227" i="43"/>
  <c r="C228" i="43"/>
  <c r="D228" i="43"/>
  <c r="C229" i="43"/>
  <c r="D229" i="43"/>
  <c r="C230" i="43"/>
  <c r="D230" i="43"/>
  <c r="C231" i="43"/>
  <c r="D231" i="43"/>
  <c r="C232" i="43"/>
  <c r="D232" i="43"/>
  <c r="C233" i="43"/>
  <c r="D233" i="43"/>
  <c r="C234" i="43"/>
  <c r="D234" i="43"/>
  <c r="C235" i="43"/>
  <c r="D235" i="43"/>
  <c r="C236" i="43"/>
  <c r="D236" i="43"/>
  <c r="C237" i="43"/>
  <c r="D237" i="43"/>
  <c r="C238" i="43"/>
  <c r="D238" i="43"/>
  <c r="C239" i="43"/>
  <c r="D239" i="43"/>
  <c r="C240" i="43"/>
  <c r="D240" i="43"/>
  <c r="C241" i="43"/>
  <c r="D241" i="43"/>
  <c r="C242" i="43"/>
  <c r="D242" i="43"/>
  <c r="C243" i="43"/>
  <c r="D243" i="43"/>
  <c r="C244" i="43"/>
  <c r="D244" i="43"/>
  <c r="C245" i="43"/>
  <c r="D245" i="43"/>
  <c r="C246" i="43"/>
  <c r="D246" i="43"/>
  <c r="C247" i="43"/>
  <c r="D247" i="43"/>
  <c r="C248" i="43"/>
  <c r="D248" i="43"/>
  <c r="C249" i="43"/>
  <c r="D249" i="43"/>
  <c r="C250" i="43"/>
  <c r="D250" i="43"/>
  <c r="C251" i="43"/>
  <c r="D251" i="43"/>
  <c r="C252" i="43"/>
  <c r="D252" i="43"/>
  <c r="C253" i="43"/>
  <c r="D253" i="43"/>
  <c r="C254" i="43"/>
  <c r="D254" i="43"/>
  <c r="C255" i="43"/>
  <c r="D255" i="43"/>
  <c r="C256" i="43"/>
  <c r="D256" i="43"/>
  <c r="C257" i="43"/>
  <c r="D257" i="43"/>
  <c r="C258" i="43"/>
  <c r="D258" i="43"/>
  <c r="C259" i="43"/>
  <c r="D259" i="43"/>
  <c r="C260" i="43"/>
  <c r="D260" i="43"/>
  <c r="C261" i="43"/>
  <c r="D261" i="43"/>
  <c r="C262" i="43"/>
  <c r="D262" i="43"/>
  <c r="C263" i="43"/>
  <c r="D263" i="43"/>
  <c r="C264" i="43"/>
  <c r="D264" i="43"/>
  <c r="C265" i="43"/>
  <c r="D265" i="43"/>
  <c r="C266" i="43"/>
  <c r="D266" i="43"/>
  <c r="C267" i="43"/>
  <c r="D267" i="43"/>
  <c r="C268" i="43"/>
  <c r="D268" i="43"/>
  <c r="C269" i="43"/>
  <c r="D269" i="43"/>
  <c r="C270" i="43"/>
  <c r="D270" i="43"/>
  <c r="C271" i="43"/>
  <c r="D271" i="43"/>
  <c r="C272" i="43"/>
  <c r="D272" i="43"/>
  <c r="C273" i="43"/>
  <c r="D273" i="43"/>
  <c r="C274" i="43"/>
  <c r="D274" i="43"/>
  <c r="C275" i="43"/>
  <c r="D275" i="43"/>
  <c r="C276" i="43"/>
  <c r="D276" i="43"/>
  <c r="C277" i="43"/>
  <c r="D277" i="43"/>
  <c r="C278" i="43"/>
  <c r="D278" i="43"/>
  <c r="C279" i="43"/>
  <c r="D279" i="43"/>
  <c r="C280" i="43"/>
  <c r="D280" i="43"/>
  <c r="C281" i="43"/>
  <c r="D281" i="43"/>
  <c r="C282" i="43"/>
  <c r="D282" i="43"/>
  <c r="C283" i="43"/>
  <c r="D283" i="43"/>
  <c r="C284" i="43"/>
  <c r="D284" i="43"/>
  <c r="C285" i="43"/>
  <c r="D285" i="43"/>
  <c r="C286" i="43"/>
  <c r="D286" i="43"/>
  <c r="C287" i="43"/>
  <c r="D287" i="43"/>
  <c r="C288" i="43"/>
  <c r="D288" i="43"/>
  <c r="C289" i="43"/>
  <c r="D289" i="43"/>
  <c r="C290" i="43"/>
  <c r="D290" i="43"/>
  <c r="C291" i="43"/>
  <c r="D291" i="43"/>
  <c r="C292" i="43"/>
  <c r="D292" i="43"/>
  <c r="C293" i="43"/>
  <c r="D293" i="43"/>
  <c r="C294" i="43"/>
  <c r="D294" i="43"/>
  <c r="C295" i="43"/>
  <c r="D295" i="43"/>
  <c r="C296" i="43"/>
  <c r="D296" i="43"/>
  <c r="C297" i="43"/>
  <c r="D297" i="43"/>
  <c r="C298" i="43"/>
  <c r="D298" i="43"/>
  <c r="C299" i="43"/>
  <c r="D299" i="43"/>
  <c r="C300" i="43"/>
  <c r="D300" i="43"/>
  <c r="C301" i="43"/>
  <c r="D301" i="43"/>
  <c r="C302" i="43"/>
  <c r="D302" i="43"/>
  <c r="C303" i="43"/>
  <c r="D303" i="43"/>
  <c r="C304" i="43"/>
  <c r="D304" i="43"/>
  <c r="C305" i="43"/>
  <c r="D305" i="43"/>
  <c r="C306" i="43"/>
  <c r="D306" i="43"/>
  <c r="C307" i="43"/>
  <c r="D307" i="43"/>
  <c r="C308" i="43"/>
  <c r="D308" i="43"/>
  <c r="C309" i="43"/>
  <c r="D309" i="43"/>
  <c r="C310" i="43"/>
  <c r="D310" i="43"/>
  <c r="C311" i="43"/>
  <c r="D311" i="43"/>
  <c r="C312" i="43"/>
  <c r="D312" i="43"/>
  <c r="C313" i="43"/>
  <c r="D313" i="43"/>
  <c r="C314" i="43"/>
  <c r="D314" i="43"/>
  <c r="C315" i="43"/>
  <c r="D315" i="43"/>
  <c r="C316" i="43"/>
  <c r="D316" i="43"/>
  <c r="C317" i="43"/>
  <c r="D317" i="43"/>
  <c r="C318" i="43"/>
  <c r="D318" i="43"/>
  <c r="C319" i="43"/>
  <c r="D319" i="43"/>
  <c r="C320" i="43"/>
  <c r="D320" i="43"/>
  <c r="C321" i="43"/>
  <c r="D321" i="43"/>
  <c r="C322" i="43"/>
  <c r="D322" i="43"/>
  <c r="C323" i="43"/>
  <c r="D323" i="43"/>
  <c r="C324" i="43"/>
  <c r="D324" i="43"/>
  <c r="C325" i="43"/>
  <c r="D325" i="43"/>
  <c r="C326" i="43"/>
  <c r="D326" i="43"/>
  <c r="C327" i="43"/>
  <c r="D327" i="43"/>
  <c r="C328" i="43"/>
  <c r="D328" i="43"/>
  <c r="D329" i="43"/>
  <c r="C330" i="43"/>
  <c r="D330" i="43"/>
  <c r="C331" i="43"/>
  <c r="D331" i="43"/>
  <c r="C332" i="43"/>
  <c r="D332" i="43"/>
  <c r="C333" i="43"/>
  <c r="D333" i="43"/>
  <c r="C334" i="43"/>
  <c r="D334" i="43"/>
  <c r="C335" i="43"/>
  <c r="D335" i="43"/>
  <c r="C336" i="43"/>
  <c r="D336" i="43"/>
  <c r="C337" i="43"/>
  <c r="D337" i="43"/>
  <c r="C338" i="43"/>
  <c r="D338" i="43"/>
  <c r="CU49" i="17"/>
  <c r="CU48" i="17"/>
  <c r="CU47" i="17"/>
  <c r="CU46" i="17"/>
  <c r="CU45" i="17"/>
  <c r="CU44" i="17"/>
  <c r="CU43" i="17"/>
  <c r="CU42" i="17"/>
  <c r="CU41" i="17"/>
  <c r="CU40" i="17"/>
  <c r="CU39" i="17"/>
  <c r="CU38" i="17"/>
  <c r="CU37" i="17"/>
  <c r="CU36" i="17"/>
  <c r="CU35" i="17"/>
  <c r="CU34" i="17"/>
  <c r="CU33" i="17"/>
  <c r="CU32" i="17"/>
  <c r="CU31" i="17"/>
  <c r="CU30" i="17"/>
  <c r="CU29" i="17"/>
  <c r="CU28" i="17"/>
  <c r="CU27" i="17"/>
  <c r="CU26" i="17"/>
  <c r="CU25" i="17"/>
  <c r="CU21" i="17"/>
  <c r="CU20" i="17"/>
  <c r="CU19" i="17"/>
  <c r="CU18" i="17"/>
  <c r="CU17" i="17"/>
  <c r="CU16" i="17"/>
  <c r="CU15" i="17"/>
  <c r="CU14" i="17"/>
  <c r="CU24" i="17" l="1"/>
  <c r="CU22" i="17"/>
  <c r="CU23" i="17"/>
  <c r="AA73" i="17"/>
  <c r="CW73" i="17" s="1"/>
  <c r="W73" i="17"/>
  <c r="CS73" i="17" s="1"/>
  <c r="S73" i="17"/>
  <c r="CO73" i="17" s="1"/>
  <c r="O73" i="17"/>
  <c r="CK73" i="17" s="1"/>
  <c r="K73" i="17"/>
  <c r="CG73" i="17" s="1"/>
  <c r="G73" i="17"/>
  <c r="CC73" i="17" s="1"/>
  <c r="A134" i="42"/>
  <c r="A135" i="42" s="1"/>
  <c r="A136" i="42" s="1"/>
  <c r="A137" i="42" s="1"/>
  <c r="A138" i="42" s="1"/>
  <c r="A139" i="42" s="1"/>
  <c r="A140" i="42" s="1"/>
  <c r="A141" i="42" s="1"/>
  <c r="A142" i="42" s="1"/>
  <c r="A143" i="42" s="1"/>
  <c r="A144" i="42" s="1"/>
  <c r="A145" i="42" s="1"/>
  <c r="A146" i="42" s="1"/>
  <c r="A147" i="42" s="1"/>
  <c r="A148" i="42" s="1"/>
  <c r="A149" i="42" s="1"/>
  <c r="A150" i="42" s="1"/>
  <c r="A151" i="42" s="1"/>
  <c r="A152" i="42" s="1"/>
  <c r="A153" i="42" s="1"/>
  <c r="A154" i="42" s="1"/>
  <c r="A155" i="42" s="1"/>
  <c r="A156" i="42" s="1"/>
  <c r="A157" i="42" s="1"/>
  <c r="A158" i="42" s="1"/>
  <c r="A159" i="42" s="1"/>
  <c r="A160" i="42" s="1"/>
  <c r="A161" i="42" s="1"/>
  <c r="A162" i="42" s="1"/>
  <c r="A163" i="42" s="1"/>
  <c r="A164" i="42" s="1"/>
  <c r="A165" i="42" s="1"/>
  <c r="A166" i="42" s="1"/>
  <c r="A167" i="42" s="1"/>
  <c r="A168" i="42" s="1"/>
  <c r="A169" i="42" s="1"/>
  <c r="A170" i="42" s="1"/>
  <c r="A171" i="42" s="1"/>
  <c r="A172" i="42" s="1"/>
  <c r="A173" i="42" s="1"/>
  <c r="A174" i="42" s="1"/>
  <c r="A175" i="42" s="1"/>
  <c r="A176" i="42" s="1"/>
  <c r="A177" i="42" s="1"/>
  <c r="A178" i="42" s="1"/>
  <c r="A179" i="42" s="1"/>
  <c r="A180" i="42" s="1"/>
  <c r="A181" i="42" s="1"/>
  <c r="A182" i="42" s="1"/>
  <c r="A183" i="42" s="1"/>
  <c r="A184" i="42" s="1"/>
  <c r="A185" i="42" s="1"/>
  <c r="A186" i="42" s="1"/>
  <c r="A187" i="42" s="1"/>
  <c r="B55" i="42"/>
  <c r="G8" i="42"/>
  <c r="G9" i="42" s="1"/>
  <c r="G10" i="42" s="1"/>
  <c r="G11" i="42" s="1"/>
  <c r="G12" i="42" s="1"/>
  <c r="G13" i="42" s="1"/>
  <c r="G14" i="42" s="1"/>
  <c r="G15" i="42" s="1"/>
  <c r="G16" i="42" s="1"/>
  <c r="G17" i="42" s="1"/>
  <c r="G18" i="42" s="1"/>
  <c r="G19" i="42" s="1"/>
  <c r="G20" i="42" s="1"/>
  <c r="G21" i="42" s="1"/>
  <c r="G22" i="42" s="1"/>
  <c r="G23" i="42" s="1"/>
  <c r="G24" i="42" s="1"/>
  <c r="G25" i="42" s="1"/>
  <c r="G26" i="42" s="1"/>
  <c r="G27" i="42" s="1"/>
  <c r="G28" i="42" s="1"/>
  <c r="G29" i="42" s="1"/>
  <c r="G30" i="42" s="1"/>
  <c r="G31" i="42" s="1"/>
  <c r="G32" i="42" s="1"/>
  <c r="G33" i="42" s="1"/>
  <c r="G34" i="42" s="1"/>
  <c r="G35" i="42" s="1"/>
  <c r="G36" i="42" s="1"/>
  <c r="G37" i="42" s="1"/>
  <c r="G38" i="42" s="1"/>
  <c r="G39" i="42" s="1"/>
  <c r="G40" i="42" s="1"/>
  <c r="G41" i="42" s="1"/>
  <c r="G42" i="42" s="1"/>
  <c r="G43" i="42" s="1"/>
  <c r="G44" i="42" s="1"/>
  <c r="G45" i="42" s="1"/>
  <c r="G46" i="42" s="1"/>
  <c r="G47" i="42" s="1"/>
  <c r="G48" i="42" s="1"/>
  <c r="G49" i="42" s="1"/>
  <c r="G50" i="42" s="1"/>
  <c r="G51" i="42" s="1"/>
  <c r="G52" i="42" s="1"/>
  <c r="G53" i="42" s="1"/>
  <c r="G54" i="42" s="1"/>
  <c r="G55" i="42" s="1"/>
  <c r="G56" i="42" s="1"/>
  <c r="G57" i="42" s="1"/>
  <c r="G58" i="42" s="1"/>
  <c r="G59" i="42" s="1"/>
  <c r="G60" i="42" s="1"/>
  <c r="G61" i="42" s="1"/>
  <c r="G62" i="42" s="1"/>
  <c r="G63" i="42" s="1"/>
  <c r="G64" i="42" s="1"/>
  <c r="G65" i="42" s="1"/>
  <c r="G66" i="42" s="1"/>
  <c r="G67" i="42" s="1"/>
  <c r="G68" i="42" s="1"/>
  <c r="G69" i="42" s="1"/>
  <c r="G70" i="42" s="1"/>
  <c r="G71" i="42" s="1"/>
  <c r="G72" i="42" s="1"/>
  <c r="G73" i="42" s="1"/>
  <c r="G74" i="42" s="1"/>
  <c r="G75" i="42" s="1"/>
  <c r="G76" i="42" s="1"/>
  <c r="G77" i="42" s="1"/>
  <c r="G78" i="42" s="1"/>
  <c r="G79" i="42" s="1"/>
  <c r="G80" i="42" s="1"/>
  <c r="G81" i="42" s="1"/>
  <c r="G82" i="42" s="1"/>
  <c r="G83" i="42" s="1"/>
  <c r="G84" i="42" s="1"/>
  <c r="G85" i="42" s="1"/>
  <c r="G86" i="42" s="1"/>
  <c r="G87" i="42" s="1"/>
  <c r="G88" i="42" s="1"/>
  <c r="G89" i="42" s="1"/>
  <c r="G90" i="42" s="1"/>
  <c r="G91" i="42" s="1"/>
  <c r="G92" i="42" s="1"/>
  <c r="G93" i="42" s="1"/>
  <c r="G94" i="42" s="1"/>
  <c r="G95" i="42" s="1"/>
  <c r="G96" i="42" s="1"/>
  <c r="G97" i="42" s="1"/>
  <c r="G98" i="42" s="1"/>
  <c r="G99" i="42" s="1"/>
  <c r="G100" i="42" s="1"/>
  <c r="G101" i="42" s="1"/>
  <c r="G102" i="42" s="1"/>
  <c r="G103" i="42" s="1"/>
  <c r="G104" i="42" s="1"/>
  <c r="G105" i="42" s="1"/>
  <c r="G106" i="42" s="1"/>
  <c r="G107" i="42" s="1"/>
  <c r="G108" i="42" s="1"/>
  <c r="G109" i="42" s="1"/>
  <c r="G110" i="42" s="1"/>
  <c r="G111" i="42" s="1"/>
  <c r="G112" i="42" s="1"/>
  <c r="G113" i="42" s="1"/>
  <c r="G114" i="42" s="1"/>
  <c r="G115" i="42" s="1"/>
  <c r="G116" i="42" s="1"/>
  <c r="G117" i="42" s="1"/>
  <c r="G118" i="42" s="1"/>
  <c r="G119" i="42" s="1"/>
  <c r="G120" i="42" s="1"/>
  <c r="G121" i="42" s="1"/>
  <c r="G122" i="42" s="1"/>
  <c r="G123" i="42" s="1"/>
  <c r="G124" i="42" s="1"/>
  <c r="G125" i="42" s="1"/>
  <c r="G126" i="42" s="1"/>
  <c r="G127" i="42" s="1"/>
  <c r="G128" i="42" s="1"/>
  <c r="G129" i="42" s="1"/>
  <c r="G130" i="42" s="1"/>
  <c r="G131" i="42" s="1"/>
  <c r="G132" i="42" s="1"/>
  <c r="G133" i="42" s="1"/>
  <c r="G134" i="42" s="1"/>
  <c r="G135" i="42" s="1"/>
  <c r="G136" i="42" s="1"/>
  <c r="G137" i="42" s="1"/>
  <c r="G138" i="42" s="1"/>
  <c r="G139" i="42" s="1"/>
  <c r="G140" i="42" s="1"/>
  <c r="G141" i="42" s="1"/>
  <c r="G142" i="42" s="1"/>
  <c r="G143" i="42" s="1"/>
  <c r="G144" i="42" s="1"/>
  <c r="G145" i="42" s="1"/>
  <c r="G146" i="42" s="1"/>
  <c r="G147" i="42" s="1"/>
  <c r="G148" i="42" s="1"/>
  <c r="G149" i="42" s="1"/>
  <c r="G150" i="42" s="1"/>
  <c r="G151" i="42" s="1"/>
  <c r="G152" i="42" s="1"/>
  <c r="G153" i="42" s="1"/>
  <c r="G154" i="42" s="1"/>
  <c r="G155" i="42" s="1"/>
  <c r="G156" i="42" s="1"/>
  <c r="G157" i="42" s="1"/>
  <c r="G158" i="42" s="1"/>
  <c r="G159" i="42" s="1"/>
  <c r="G160" i="42" s="1"/>
  <c r="G161" i="42" s="1"/>
  <c r="G162" i="42" s="1"/>
  <c r="G163" i="42" s="1"/>
  <c r="G164" i="42" s="1"/>
  <c r="G165" i="42" s="1"/>
  <c r="G166" i="42" s="1"/>
  <c r="G167" i="42" s="1"/>
  <c r="G168" i="42" s="1"/>
  <c r="G169" i="42" s="1"/>
  <c r="G170" i="42" s="1"/>
  <c r="G171" i="42" s="1"/>
  <c r="G172" i="42" s="1"/>
  <c r="G173" i="42" s="1"/>
  <c r="G174" i="42" s="1"/>
  <c r="G175" i="42" s="1"/>
  <c r="G176" i="42" s="1"/>
  <c r="G177" i="42" s="1"/>
  <c r="G178" i="42" s="1"/>
  <c r="G179" i="42" s="1"/>
  <c r="G180" i="42" s="1"/>
  <c r="G181" i="42" s="1"/>
  <c r="G182" i="42" s="1"/>
  <c r="G183" i="42" s="1"/>
  <c r="G184" i="42" s="1"/>
  <c r="G185" i="42" s="1"/>
  <c r="G186" i="42" s="1"/>
  <c r="G187" i="42" s="1"/>
  <c r="H7" i="42"/>
  <c r="H8" i="42" s="1"/>
  <c r="H9" i="42" s="1"/>
  <c r="H10" i="42" s="1"/>
  <c r="H11" i="42" s="1"/>
  <c r="H12" i="42" s="1"/>
  <c r="H13" i="42" s="1"/>
  <c r="H14" i="42" s="1"/>
  <c r="H15" i="42" s="1"/>
  <c r="H16" i="42" s="1"/>
  <c r="H17" i="42" s="1"/>
  <c r="H18" i="42" s="1"/>
  <c r="H19" i="42" s="1"/>
  <c r="H20" i="42" s="1"/>
  <c r="H21" i="42" s="1"/>
  <c r="H22" i="42" s="1"/>
  <c r="H23" i="42" s="1"/>
  <c r="H24" i="42" s="1"/>
  <c r="H25" i="42" s="1"/>
  <c r="H26" i="42" s="1"/>
  <c r="H27" i="42" s="1"/>
  <c r="H28" i="42" s="1"/>
  <c r="H29" i="42" s="1"/>
  <c r="H30" i="42" s="1"/>
  <c r="H31" i="42" s="1"/>
  <c r="H32" i="42" s="1"/>
  <c r="H33" i="42" s="1"/>
  <c r="H34" i="42" s="1"/>
  <c r="H35" i="42" s="1"/>
  <c r="H36" i="42" s="1"/>
  <c r="H37" i="42" s="1"/>
  <c r="H38" i="42" s="1"/>
  <c r="H39" i="42" s="1"/>
  <c r="H40" i="42" s="1"/>
  <c r="H41" i="42" s="1"/>
  <c r="H42" i="42" s="1"/>
  <c r="H43" i="42" s="1"/>
  <c r="H44" i="42" s="1"/>
  <c r="H45" i="42" s="1"/>
  <c r="H46" i="42" s="1"/>
  <c r="H47" i="42" s="1"/>
  <c r="H48" i="42" s="1"/>
  <c r="H49" i="42" s="1"/>
  <c r="H50" i="42" s="1"/>
  <c r="H51" i="42" s="1"/>
  <c r="H52" i="42" s="1"/>
  <c r="H53" i="42" s="1"/>
  <c r="H54" i="42" s="1"/>
  <c r="H55" i="42" s="1"/>
  <c r="H56" i="42" s="1"/>
  <c r="H57" i="42" s="1"/>
  <c r="H58" i="42" s="1"/>
  <c r="H59" i="42" s="1"/>
  <c r="H60" i="42" s="1"/>
  <c r="H61" i="42" s="1"/>
  <c r="H62" i="42" s="1"/>
  <c r="H63" i="42" s="1"/>
  <c r="H64" i="42" s="1"/>
  <c r="H65" i="42" s="1"/>
  <c r="H66" i="42" s="1"/>
  <c r="H67" i="42" s="1"/>
  <c r="H68" i="42" s="1"/>
  <c r="H69" i="42" s="1"/>
  <c r="H70" i="42" s="1"/>
  <c r="H71" i="42" s="1"/>
  <c r="H72" i="42" s="1"/>
  <c r="H73" i="42" s="1"/>
  <c r="H74" i="42" s="1"/>
  <c r="H75" i="42" s="1"/>
  <c r="H76" i="42" s="1"/>
  <c r="H77" i="42" s="1"/>
  <c r="H78" i="42" s="1"/>
  <c r="H79" i="42" s="1"/>
  <c r="H80" i="42" s="1"/>
  <c r="H81" i="42" s="1"/>
  <c r="H82" i="42" s="1"/>
  <c r="H83" i="42" s="1"/>
  <c r="H84" i="42" s="1"/>
  <c r="H85" i="42" s="1"/>
  <c r="H86" i="42" s="1"/>
  <c r="H87" i="42" s="1"/>
  <c r="H88" i="42" s="1"/>
  <c r="H89" i="42" s="1"/>
  <c r="H90" i="42" s="1"/>
  <c r="H91" i="42" s="1"/>
  <c r="H92" i="42" s="1"/>
  <c r="H93" i="42" s="1"/>
  <c r="H94" i="42" s="1"/>
  <c r="H95" i="42" s="1"/>
  <c r="H96" i="42" s="1"/>
  <c r="H97" i="42" s="1"/>
  <c r="H98" i="42" s="1"/>
  <c r="H99" i="42" s="1"/>
  <c r="H100" i="42" s="1"/>
  <c r="H101" i="42" s="1"/>
  <c r="H102" i="42" s="1"/>
  <c r="H103" i="42" s="1"/>
  <c r="H104" i="42" s="1"/>
  <c r="H105" i="42" s="1"/>
  <c r="H106" i="42" s="1"/>
  <c r="H107" i="42" s="1"/>
  <c r="H108" i="42" s="1"/>
  <c r="H109" i="42" s="1"/>
  <c r="H110" i="42" s="1"/>
  <c r="H111" i="42" s="1"/>
  <c r="H112" i="42" s="1"/>
  <c r="H113" i="42" s="1"/>
  <c r="H114" i="42" s="1"/>
  <c r="H115" i="42" s="1"/>
  <c r="H116" i="42" s="1"/>
  <c r="H117" i="42" s="1"/>
  <c r="H118" i="42" s="1"/>
  <c r="H119" i="42" s="1"/>
  <c r="H120" i="42" s="1"/>
  <c r="H121" i="42" s="1"/>
  <c r="H122" i="42" s="1"/>
  <c r="H123" i="42" s="1"/>
  <c r="H124" i="42" s="1"/>
  <c r="H125" i="42" s="1"/>
  <c r="H126" i="42" s="1"/>
  <c r="H127" i="42" s="1"/>
  <c r="H128" i="42" s="1"/>
  <c r="H129" i="42" s="1"/>
  <c r="H130" i="42" s="1"/>
  <c r="H131" i="42" s="1"/>
  <c r="H132" i="42" s="1"/>
  <c r="H133" i="42" s="1"/>
  <c r="H134" i="42" s="1"/>
  <c r="H135" i="42" s="1"/>
  <c r="H136" i="42" s="1"/>
  <c r="H137" i="42" s="1"/>
  <c r="H138" i="42" s="1"/>
  <c r="H139" i="42" s="1"/>
  <c r="H140" i="42" s="1"/>
  <c r="H141" i="42" s="1"/>
  <c r="H142" i="42" s="1"/>
  <c r="H143" i="42" s="1"/>
  <c r="H144" i="42" s="1"/>
  <c r="H145" i="42" s="1"/>
  <c r="H146" i="42" s="1"/>
  <c r="H147" i="42" s="1"/>
  <c r="H148" i="42" s="1"/>
  <c r="H149" i="42" s="1"/>
  <c r="H150" i="42" s="1"/>
  <c r="H151" i="42" s="1"/>
  <c r="H152" i="42" s="1"/>
  <c r="H153" i="42" s="1"/>
  <c r="H154" i="42" s="1"/>
  <c r="H155" i="42" s="1"/>
  <c r="H156" i="42" s="1"/>
  <c r="H157" i="42" s="1"/>
  <c r="H158" i="42" s="1"/>
  <c r="H159" i="42" s="1"/>
  <c r="H160" i="42" s="1"/>
  <c r="H161" i="42" s="1"/>
  <c r="H162" i="42" s="1"/>
  <c r="H163" i="42" s="1"/>
  <c r="H164" i="42" s="1"/>
  <c r="H165" i="42" s="1"/>
  <c r="H166" i="42" s="1"/>
  <c r="H167" i="42" s="1"/>
  <c r="H168" i="42" s="1"/>
  <c r="H169" i="42" s="1"/>
  <c r="H170" i="42" s="1"/>
  <c r="H171" i="42" s="1"/>
  <c r="H172" i="42" s="1"/>
  <c r="H173" i="42" s="1"/>
  <c r="H174" i="42" s="1"/>
  <c r="H175" i="42" s="1"/>
  <c r="H176" i="42" s="1"/>
  <c r="H177" i="42" s="1"/>
  <c r="H178" i="42" s="1"/>
  <c r="H179" i="42" s="1"/>
  <c r="H180" i="42" s="1"/>
  <c r="H181" i="42" s="1"/>
  <c r="H182" i="42" s="1"/>
  <c r="H183" i="42" s="1"/>
  <c r="H184" i="42" s="1"/>
  <c r="H185" i="42" s="1"/>
  <c r="H186" i="42" s="1"/>
  <c r="H187" i="42" s="1"/>
  <c r="G7" i="42"/>
  <c r="F7" i="42"/>
  <c r="F8" i="42" s="1"/>
  <c r="F9" i="42" s="1"/>
  <c r="F10" i="42" s="1"/>
  <c r="F11" i="42" s="1"/>
  <c r="F12" i="42" s="1"/>
  <c r="F13" i="42" s="1"/>
  <c r="F14" i="42" s="1"/>
  <c r="F15" i="42" s="1"/>
  <c r="F16" i="42" s="1"/>
  <c r="F17" i="42" s="1"/>
  <c r="F18" i="42" s="1"/>
  <c r="F19" i="42" s="1"/>
  <c r="F20" i="42" s="1"/>
  <c r="F21" i="42" s="1"/>
  <c r="F22" i="42" s="1"/>
  <c r="F23" i="42" s="1"/>
  <c r="F24" i="42" s="1"/>
  <c r="F25" i="42" s="1"/>
  <c r="F26" i="42" s="1"/>
  <c r="F27" i="42" s="1"/>
  <c r="F28" i="42" s="1"/>
  <c r="F29" i="42" s="1"/>
  <c r="F30" i="42" s="1"/>
  <c r="F31" i="42" s="1"/>
  <c r="F32" i="42" s="1"/>
  <c r="F33" i="42" s="1"/>
  <c r="F34" i="42" s="1"/>
  <c r="F35" i="42" s="1"/>
  <c r="F36" i="42" s="1"/>
  <c r="F37" i="42" s="1"/>
  <c r="F38" i="42" s="1"/>
  <c r="F39" i="42" s="1"/>
  <c r="F40" i="42" s="1"/>
  <c r="F41" i="42" s="1"/>
  <c r="F42" i="42" s="1"/>
  <c r="F43" i="42" s="1"/>
  <c r="F44" i="42" s="1"/>
  <c r="F45" i="42" s="1"/>
  <c r="F46" i="42" s="1"/>
  <c r="F47" i="42" s="1"/>
  <c r="F48" i="42" s="1"/>
  <c r="F49" i="42" s="1"/>
  <c r="F50" i="42" s="1"/>
  <c r="F51" i="42" s="1"/>
  <c r="F52" i="42" s="1"/>
  <c r="F53" i="42" s="1"/>
  <c r="F54" i="42" s="1"/>
  <c r="F55" i="42" s="1"/>
  <c r="F56" i="42" s="1"/>
  <c r="F57" i="42" s="1"/>
  <c r="F58" i="42" s="1"/>
  <c r="F59" i="42" s="1"/>
  <c r="F60" i="42" s="1"/>
  <c r="F61" i="42" s="1"/>
  <c r="F62" i="42" s="1"/>
  <c r="F63" i="42" s="1"/>
  <c r="F64" i="42" s="1"/>
  <c r="F65" i="42" s="1"/>
  <c r="F66" i="42" s="1"/>
  <c r="F67" i="42" s="1"/>
  <c r="F68" i="42" s="1"/>
  <c r="F69" i="42" s="1"/>
  <c r="F70" i="42" s="1"/>
  <c r="F71" i="42" s="1"/>
  <c r="F72" i="42" s="1"/>
  <c r="F73" i="42" s="1"/>
  <c r="F74" i="42" s="1"/>
  <c r="F75" i="42" s="1"/>
  <c r="F76" i="42" s="1"/>
  <c r="F77" i="42" s="1"/>
  <c r="F78" i="42" s="1"/>
  <c r="F79" i="42" s="1"/>
  <c r="F80" i="42" s="1"/>
  <c r="F81" i="42" s="1"/>
  <c r="F82" i="42" s="1"/>
  <c r="F83" i="42" s="1"/>
  <c r="F84" i="42" s="1"/>
  <c r="F85" i="42" s="1"/>
  <c r="F86" i="42" s="1"/>
  <c r="F87" i="42" s="1"/>
  <c r="F88" i="42" s="1"/>
  <c r="F89" i="42" s="1"/>
  <c r="F90" i="42" s="1"/>
  <c r="F91" i="42" s="1"/>
  <c r="F92" i="42" s="1"/>
  <c r="F93" i="42" s="1"/>
  <c r="F94" i="42" s="1"/>
  <c r="F95" i="42" s="1"/>
  <c r="F96" i="42" s="1"/>
  <c r="F97" i="42" s="1"/>
  <c r="F98" i="42" s="1"/>
  <c r="F99" i="42" s="1"/>
  <c r="F100" i="42" s="1"/>
  <c r="F101" i="42" s="1"/>
  <c r="F102" i="42" s="1"/>
  <c r="F103" i="42" s="1"/>
  <c r="F104" i="42" s="1"/>
  <c r="F105" i="42" s="1"/>
  <c r="F106" i="42" s="1"/>
  <c r="F107" i="42" s="1"/>
  <c r="F108" i="42" s="1"/>
  <c r="F109" i="42" s="1"/>
  <c r="F110" i="42" s="1"/>
  <c r="F111" i="42" s="1"/>
  <c r="F112" i="42" s="1"/>
  <c r="F113" i="42" s="1"/>
  <c r="F114" i="42" s="1"/>
  <c r="F115" i="42" s="1"/>
  <c r="F116" i="42" s="1"/>
  <c r="F117" i="42" s="1"/>
  <c r="F118" i="42" s="1"/>
  <c r="F119" i="42" s="1"/>
  <c r="F120" i="42" s="1"/>
  <c r="F121" i="42" s="1"/>
  <c r="F122" i="42" s="1"/>
  <c r="F123" i="42" s="1"/>
  <c r="F124" i="42" s="1"/>
  <c r="F125" i="42" s="1"/>
  <c r="F126" i="42" s="1"/>
  <c r="F127" i="42" s="1"/>
  <c r="F128" i="42" s="1"/>
  <c r="F129" i="42" s="1"/>
  <c r="F130" i="42" s="1"/>
  <c r="F131" i="42" s="1"/>
  <c r="F132" i="42" s="1"/>
  <c r="F133" i="42" s="1"/>
  <c r="F134" i="42" s="1"/>
  <c r="F135" i="42" s="1"/>
  <c r="F136" i="42" s="1"/>
  <c r="F137" i="42" s="1"/>
  <c r="F138" i="42" s="1"/>
  <c r="F139" i="42" s="1"/>
  <c r="F140" i="42" s="1"/>
  <c r="F141" i="42" s="1"/>
  <c r="F142" i="42" s="1"/>
  <c r="F143" i="42" s="1"/>
  <c r="F144" i="42" s="1"/>
  <c r="F145" i="42" s="1"/>
  <c r="F146" i="42" s="1"/>
  <c r="F147" i="42" s="1"/>
  <c r="F148" i="42" s="1"/>
  <c r="F149" i="42" s="1"/>
  <c r="F150" i="42" s="1"/>
  <c r="F151" i="42" s="1"/>
  <c r="F152" i="42" s="1"/>
  <c r="F153" i="42" s="1"/>
  <c r="F154" i="42" s="1"/>
  <c r="F155" i="42" s="1"/>
  <c r="F156" i="42" s="1"/>
  <c r="F157" i="42" s="1"/>
  <c r="F158" i="42" s="1"/>
  <c r="F159" i="42" s="1"/>
  <c r="F160" i="42" s="1"/>
  <c r="F161" i="42" s="1"/>
  <c r="F162" i="42" s="1"/>
  <c r="F163" i="42" s="1"/>
  <c r="F164" i="42" s="1"/>
  <c r="F165" i="42" s="1"/>
  <c r="F166" i="42" s="1"/>
  <c r="F167" i="42" s="1"/>
  <c r="F168" i="42" s="1"/>
  <c r="F169" i="42" s="1"/>
  <c r="F170" i="42" s="1"/>
  <c r="F171" i="42" s="1"/>
  <c r="F172" i="42" s="1"/>
  <c r="F173" i="42" s="1"/>
  <c r="F174" i="42" s="1"/>
  <c r="F175" i="42" s="1"/>
  <c r="F176" i="42" s="1"/>
  <c r="F177" i="42" s="1"/>
  <c r="F178" i="42" s="1"/>
  <c r="F179" i="42" s="1"/>
  <c r="F180" i="42" s="1"/>
  <c r="F181" i="42" s="1"/>
  <c r="F182" i="42" s="1"/>
  <c r="F183" i="42" s="1"/>
  <c r="F184" i="42" s="1"/>
  <c r="F185" i="42" s="1"/>
  <c r="F186" i="42" s="1"/>
  <c r="F187" i="42" s="1"/>
  <c r="E7" i="42"/>
  <c r="E8" i="42" s="1"/>
  <c r="I6" i="42"/>
  <c r="J4" i="42"/>
  <c r="J7" i="42" s="1"/>
  <c r="J8" i="42" s="1"/>
  <c r="J9" i="42" s="1"/>
  <c r="J10" i="42" s="1"/>
  <c r="J11" i="42" s="1"/>
  <c r="J12" i="42" s="1"/>
  <c r="J13" i="42" s="1"/>
  <c r="J14" i="42" s="1"/>
  <c r="J15" i="42" s="1"/>
  <c r="J16" i="42" s="1"/>
  <c r="J17" i="42" s="1"/>
  <c r="J18" i="42" s="1"/>
  <c r="J19" i="42" s="1"/>
  <c r="J20" i="42" s="1"/>
  <c r="J21" i="42" s="1"/>
  <c r="J22" i="42" s="1"/>
  <c r="J23" i="42" s="1"/>
  <c r="J24" i="42" s="1"/>
  <c r="J25" i="42" s="1"/>
  <c r="J26" i="42" s="1"/>
  <c r="J27" i="42" s="1"/>
  <c r="J28" i="42" s="1"/>
  <c r="J29" i="42" s="1"/>
  <c r="J30" i="42" s="1"/>
  <c r="J31" i="42" s="1"/>
  <c r="J32" i="42" s="1"/>
  <c r="J33" i="42" s="1"/>
  <c r="J34" i="42" s="1"/>
  <c r="J35" i="42" s="1"/>
  <c r="J36" i="42" s="1"/>
  <c r="J37" i="42" s="1"/>
  <c r="J38" i="42" s="1"/>
  <c r="J39" i="42" s="1"/>
  <c r="J40" i="42" s="1"/>
  <c r="J41" i="42" s="1"/>
  <c r="J42" i="42" s="1"/>
  <c r="J43" i="42" s="1"/>
  <c r="J44" i="42" s="1"/>
  <c r="J45" i="42" s="1"/>
  <c r="J46" i="42" s="1"/>
  <c r="J47" i="42" s="1"/>
  <c r="J48" i="42" s="1"/>
  <c r="J49" i="42" s="1"/>
  <c r="J50" i="42" s="1"/>
  <c r="J51" i="42" s="1"/>
  <c r="J52" i="42" s="1"/>
  <c r="J53" i="42" s="1"/>
  <c r="J54" i="42" s="1"/>
  <c r="J55" i="42" s="1"/>
  <c r="J56" i="42" s="1"/>
  <c r="J57" i="42" s="1"/>
  <c r="J58" i="42" s="1"/>
  <c r="J59" i="42" s="1"/>
  <c r="J60" i="42" s="1"/>
  <c r="J61" i="42" s="1"/>
  <c r="J62" i="42" s="1"/>
  <c r="J63" i="42" s="1"/>
  <c r="J64" i="42" s="1"/>
  <c r="J65" i="42" s="1"/>
  <c r="J66" i="42" s="1"/>
  <c r="J67" i="42" s="1"/>
  <c r="J68" i="42" s="1"/>
  <c r="J69" i="42" s="1"/>
  <c r="J70" i="42" s="1"/>
  <c r="J71" i="42" s="1"/>
  <c r="J72" i="42" s="1"/>
  <c r="J73" i="42" s="1"/>
  <c r="J74" i="42" s="1"/>
  <c r="J75" i="42" s="1"/>
  <c r="J76" i="42" s="1"/>
  <c r="J77" i="42" s="1"/>
  <c r="J78" i="42" s="1"/>
  <c r="J79" i="42" s="1"/>
  <c r="J80" i="42" s="1"/>
  <c r="J81" i="42" s="1"/>
  <c r="J82" i="42" s="1"/>
  <c r="J83" i="42" s="1"/>
  <c r="J84" i="42" s="1"/>
  <c r="J85" i="42" s="1"/>
  <c r="J86" i="42" s="1"/>
  <c r="J87" i="42" s="1"/>
  <c r="J88" i="42" s="1"/>
  <c r="J89" i="42" s="1"/>
  <c r="J90" i="42" s="1"/>
  <c r="J91" i="42" s="1"/>
  <c r="J92" i="42" s="1"/>
  <c r="J93" i="42" s="1"/>
  <c r="J94" i="42" s="1"/>
  <c r="J95" i="42" s="1"/>
  <c r="J96" i="42" s="1"/>
  <c r="J97" i="42" s="1"/>
  <c r="J98" i="42" s="1"/>
  <c r="J99" i="42" s="1"/>
  <c r="J100" i="42" s="1"/>
  <c r="J101" i="42" s="1"/>
  <c r="J102" i="42" s="1"/>
  <c r="J103" i="42" s="1"/>
  <c r="J104" i="42" s="1"/>
  <c r="J105" i="42" s="1"/>
  <c r="J106" i="42" s="1"/>
  <c r="J107" i="42" s="1"/>
  <c r="J108" i="42" s="1"/>
  <c r="J109" i="42" s="1"/>
  <c r="J110" i="42" s="1"/>
  <c r="J111" i="42" s="1"/>
  <c r="J112" i="42" s="1"/>
  <c r="J113" i="42" s="1"/>
  <c r="J114" i="42" s="1"/>
  <c r="J115" i="42" s="1"/>
  <c r="J116" i="42" s="1"/>
  <c r="J117" i="42" s="1"/>
  <c r="J118" i="42" s="1"/>
  <c r="J119" i="42" s="1"/>
  <c r="J120" i="42" s="1"/>
  <c r="J121" i="42" s="1"/>
  <c r="J122" i="42" s="1"/>
  <c r="J123" i="42" s="1"/>
  <c r="J124" i="42" s="1"/>
  <c r="J125" i="42" s="1"/>
  <c r="J126" i="42" s="1"/>
  <c r="J127" i="42" s="1"/>
  <c r="J128" i="42" s="1"/>
  <c r="J129" i="42" s="1"/>
  <c r="J130" i="42" s="1"/>
  <c r="J131" i="42" s="1"/>
  <c r="J132" i="42" s="1"/>
  <c r="J133" i="42" s="1"/>
  <c r="J134" i="42" s="1"/>
  <c r="J135" i="42" s="1"/>
  <c r="J136" i="42" s="1"/>
  <c r="J137" i="42" s="1"/>
  <c r="J138" i="42" s="1"/>
  <c r="J139" i="42" s="1"/>
  <c r="J140" i="42" s="1"/>
  <c r="J141" i="42" s="1"/>
  <c r="J142" i="42" s="1"/>
  <c r="J143" i="42" s="1"/>
  <c r="J144" i="42" s="1"/>
  <c r="J145" i="42" s="1"/>
  <c r="J146" i="42" s="1"/>
  <c r="J147" i="42" s="1"/>
  <c r="J148" i="42" s="1"/>
  <c r="J149" i="42" s="1"/>
  <c r="J150" i="42" s="1"/>
  <c r="J151" i="42" s="1"/>
  <c r="J152" i="42" s="1"/>
  <c r="J153" i="42" s="1"/>
  <c r="J154" i="42" s="1"/>
  <c r="J155" i="42" s="1"/>
  <c r="J156" i="42" s="1"/>
  <c r="J157" i="42" s="1"/>
  <c r="J158" i="42" s="1"/>
  <c r="J159" i="42" s="1"/>
  <c r="J160" i="42" s="1"/>
  <c r="J161" i="42" s="1"/>
  <c r="J162" i="42" s="1"/>
  <c r="J163" i="42" s="1"/>
  <c r="J164" i="42" s="1"/>
  <c r="J165" i="42" s="1"/>
  <c r="J166" i="42" s="1"/>
  <c r="J167" i="42" s="1"/>
  <c r="J168" i="42" s="1"/>
  <c r="J169" i="42" s="1"/>
  <c r="J170" i="42" s="1"/>
  <c r="J171" i="42" s="1"/>
  <c r="J172" i="42" s="1"/>
  <c r="J173" i="42" s="1"/>
  <c r="J174" i="42" s="1"/>
  <c r="J175" i="42" s="1"/>
  <c r="J176" i="42" s="1"/>
  <c r="J177" i="42" s="1"/>
  <c r="J178" i="42" s="1"/>
  <c r="J179" i="42" s="1"/>
  <c r="J180" i="42" s="1"/>
  <c r="J181" i="42" s="1"/>
  <c r="J182" i="42" s="1"/>
  <c r="J183" i="42" s="1"/>
  <c r="J184" i="42" s="1"/>
  <c r="J185" i="42" s="1"/>
  <c r="J186" i="42" s="1"/>
  <c r="J187" i="42" s="1"/>
  <c r="I7" i="42" l="1"/>
  <c r="E9" i="42"/>
  <c r="I8" i="42"/>
  <c r="E10" i="42" l="1"/>
  <c r="I9" i="42"/>
  <c r="E11" i="42" l="1"/>
  <c r="I10" i="42"/>
  <c r="I11" i="42" l="1"/>
  <c r="E12" i="42"/>
  <c r="I12" i="42" l="1"/>
  <c r="E13" i="42"/>
  <c r="E14" i="42" l="1"/>
  <c r="I13" i="42"/>
  <c r="E15" i="42" l="1"/>
  <c r="I14" i="42"/>
  <c r="E16" i="42" l="1"/>
  <c r="I15" i="42"/>
  <c r="E17" i="42" l="1"/>
  <c r="I16" i="42"/>
  <c r="I17" i="42" l="1"/>
  <c r="E18" i="42"/>
  <c r="I18" i="42" l="1"/>
  <c r="E19" i="42"/>
  <c r="E20" i="42" l="1"/>
  <c r="I19" i="42"/>
  <c r="I20" i="42" l="1"/>
  <c r="E21" i="42"/>
  <c r="E22" i="42" l="1"/>
  <c r="I21" i="42"/>
  <c r="I22" i="42" l="1"/>
  <c r="E23" i="42"/>
  <c r="I23" i="42" l="1"/>
  <c r="E24" i="42"/>
  <c r="I24" i="42" l="1"/>
  <c r="E25" i="42"/>
  <c r="E26" i="42" l="1"/>
  <c r="I25" i="42"/>
  <c r="E27" i="42" l="1"/>
  <c r="I26" i="42"/>
  <c r="E28" i="42" l="1"/>
  <c r="I27" i="42"/>
  <c r="E29" i="42" l="1"/>
  <c r="I28" i="42"/>
  <c r="I29" i="42" l="1"/>
  <c r="E30" i="42"/>
  <c r="E31" i="42" l="1"/>
  <c r="I30" i="42"/>
  <c r="E32" i="42" l="1"/>
  <c r="I31" i="42"/>
  <c r="E33" i="42" l="1"/>
  <c r="I32" i="42"/>
  <c r="E34" i="42" l="1"/>
  <c r="I33" i="42"/>
  <c r="E35" i="42" l="1"/>
  <c r="I34" i="42"/>
  <c r="I35" i="42" l="1"/>
  <c r="E36" i="42"/>
  <c r="E37" i="42" l="1"/>
  <c r="I36" i="42"/>
  <c r="I37" i="42" l="1"/>
  <c r="E38" i="42"/>
  <c r="E39" i="42" l="1"/>
  <c r="I38" i="42"/>
  <c r="E40" i="42" l="1"/>
  <c r="I39" i="42"/>
  <c r="E41" i="42" l="1"/>
  <c r="I40" i="42"/>
  <c r="E42" i="42" l="1"/>
  <c r="I41" i="42"/>
  <c r="E43" i="42" l="1"/>
  <c r="I42" i="42"/>
  <c r="I43" i="42" l="1"/>
  <c r="E44" i="42"/>
  <c r="E45" i="42" l="1"/>
  <c r="I44" i="42"/>
  <c r="E46" i="42" l="1"/>
  <c r="I45" i="42"/>
  <c r="E47" i="42" l="1"/>
  <c r="I46" i="42"/>
  <c r="E48" i="42" l="1"/>
  <c r="I47" i="42"/>
  <c r="E49" i="42" l="1"/>
  <c r="I48" i="42"/>
  <c r="I49" i="42" l="1"/>
  <c r="E50" i="42"/>
  <c r="E51" i="42" l="1"/>
  <c r="I50" i="42"/>
  <c r="I51" i="42" l="1"/>
  <c r="E52" i="42"/>
  <c r="E53" i="42" l="1"/>
  <c r="I52" i="42"/>
  <c r="E54" i="42" l="1"/>
  <c r="I53" i="42"/>
  <c r="E55" i="42" l="1"/>
  <c r="I54" i="42"/>
  <c r="E56" i="42" l="1"/>
  <c r="I55" i="42"/>
  <c r="E57" i="42" l="1"/>
  <c r="I56" i="42"/>
  <c r="I57" i="42" l="1"/>
  <c r="E58" i="42"/>
  <c r="I58" i="42" l="1"/>
  <c r="E59" i="42"/>
  <c r="I59" i="42" l="1"/>
  <c r="E60" i="42"/>
  <c r="E61" i="42" l="1"/>
  <c r="I60" i="42"/>
  <c r="I61" i="42" l="1"/>
  <c r="E62" i="42"/>
  <c r="E63" i="42" l="1"/>
  <c r="I62" i="42"/>
  <c r="I63" i="42" l="1"/>
  <c r="E64" i="42"/>
  <c r="I64" i="42" l="1"/>
  <c r="E65" i="42"/>
  <c r="I65" i="42" l="1"/>
  <c r="E66" i="42"/>
  <c r="I66" i="42" l="1"/>
  <c r="E67" i="42"/>
  <c r="E68" i="42" l="1"/>
  <c r="I67" i="42"/>
  <c r="E69" i="42" l="1"/>
  <c r="I68" i="42"/>
  <c r="E70" i="42" l="1"/>
  <c r="I69" i="42"/>
  <c r="E71" i="42" l="1"/>
  <c r="I70" i="42"/>
  <c r="E72" i="42" l="1"/>
  <c r="I71" i="42"/>
  <c r="I72" i="42" l="1"/>
  <c r="E73" i="42"/>
  <c r="E74" i="42" l="1"/>
  <c r="I73" i="42"/>
  <c r="I74" i="42" l="1"/>
  <c r="E75" i="42"/>
  <c r="E76" i="42" l="1"/>
  <c r="I75" i="42"/>
  <c r="I76" i="42" l="1"/>
  <c r="E77" i="42"/>
  <c r="E78" i="42" l="1"/>
  <c r="I77" i="42"/>
  <c r="E79" i="42" l="1"/>
  <c r="I78" i="42"/>
  <c r="E80" i="42" l="1"/>
  <c r="I79" i="42"/>
  <c r="E81" i="42" l="1"/>
  <c r="I80" i="42"/>
  <c r="E82" i="42" l="1"/>
  <c r="I81" i="42"/>
  <c r="E83" i="42" l="1"/>
  <c r="I82" i="42"/>
  <c r="I83" i="42" l="1"/>
  <c r="E84" i="42"/>
  <c r="E85" i="42" l="1"/>
  <c r="I84" i="42"/>
  <c r="E86" i="42" l="1"/>
  <c r="I85" i="42"/>
  <c r="E87" i="42" l="1"/>
  <c r="I86" i="42"/>
  <c r="I87" i="42" l="1"/>
  <c r="E88" i="42"/>
  <c r="E89" i="42" l="1"/>
  <c r="I88" i="42"/>
  <c r="I89" i="42" l="1"/>
  <c r="E90" i="42"/>
  <c r="E91" i="42" l="1"/>
  <c r="I90" i="42"/>
  <c r="E92" i="42" l="1"/>
  <c r="I91" i="42"/>
  <c r="E93" i="42" l="1"/>
  <c r="I92" i="42"/>
  <c r="E94" i="42" l="1"/>
  <c r="I93" i="42"/>
  <c r="E95" i="42" l="1"/>
  <c r="I94" i="42"/>
  <c r="E96" i="42" l="1"/>
  <c r="I95" i="42"/>
  <c r="E97" i="42" l="1"/>
  <c r="I96" i="42"/>
  <c r="E98" i="42" l="1"/>
  <c r="I97" i="42"/>
  <c r="E99" i="42" l="1"/>
  <c r="I98" i="42"/>
  <c r="I99" i="42" l="1"/>
  <c r="E100" i="42"/>
  <c r="I100" i="42" l="1"/>
  <c r="E101" i="42"/>
  <c r="I101" i="42" l="1"/>
  <c r="E102" i="42"/>
  <c r="E103" i="42" l="1"/>
  <c r="I102" i="42"/>
  <c r="E104" i="42" l="1"/>
  <c r="I103" i="42"/>
  <c r="E105" i="42" l="1"/>
  <c r="I104" i="42"/>
  <c r="E106" i="42" l="1"/>
  <c r="I105" i="42"/>
  <c r="E107" i="42" l="1"/>
  <c r="I106" i="42"/>
  <c r="I107" i="42" l="1"/>
  <c r="E108" i="42"/>
  <c r="E109" i="42" l="1"/>
  <c r="I108" i="42"/>
  <c r="E110" i="42" l="1"/>
  <c r="I109" i="42"/>
  <c r="I110" i="42" l="1"/>
  <c r="E111" i="42"/>
  <c r="I111" i="42" l="1"/>
  <c r="E112" i="42"/>
  <c r="E113" i="42" l="1"/>
  <c r="I112" i="42"/>
  <c r="I113" i="42" l="1"/>
  <c r="E114" i="42"/>
  <c r="E115" i="42" l="1"/>
  <c r="I114" i="42"/>
  <c r="E116" i="42" l="1"/>
  <c r="I115" i="42"/>
  <c r="E117" i="42" l="1"/>
  <c r="I116" i="42"/>
  <c r="E118" i="42" l="1"/>
  <c r="I117" i="42"/>
  <c r="E119" i="42" l="1"/>
  <c r="I118" i="42"/>
  <c r="I119" i="42" l="1"/>
  <c r="E120" i="42"/>
  <c r="E121" i="42" l="1"/>
  <c r="I120" i="42"/>
  <c r="I121" i="42" l="1"/>
  <c r="E122" i="42"/>
  <c r="E123" i="42" l="1"/>
  <c r="I122" i="42"/>
  <c r="E124" i="42" l="1"/>
  <c r="I123" i="42"/>
  <c r="I124" i="42" l="1"/>
  <c r="E125" i="42"/>
  <c r="E126" i="42" l="1"/>
  <c r="I125" i="42"/>
  <c r="E127" i="42" l="1"/>
  <c r="I126" i="42"/>
  <c r="I127" i="42" l="1"/>
  <c r="E128" i="42"/>
  <c r="E129" i="42" l="1"/>
  <c r="I128" i="42"/>
  <c r="I129" i="42" l="1"/>
  <c r="E130" i="42"/>
  <c r="E131" i="42" l="1"/>
  <c r="I130" i="42"/>
  <c r="E132" i="42" l="1"/>
  <c r="I131" i="42"/>
  <c r="I132" i="42" l="1"/>
  <c r="E133" i="42"/>
  <c r="I133" i="42" l="1"/>
  <c r="E134" i="42"/>
  <c r="I134" i="42" l="1"/>
  <c r="E135" i="42"/>
  <c r="I135" i="42" l="1"/>
  <c r="E136" i="42"/>
  <c r="E137" i="42" l="1"/>
  <c r="I136" i="42"/>
  <c r="E138" i="42" l="1"/>
  <c r="I137" i="42"/>
  <c r="E139" i="42" l="1"/>
  <c r="I138" i="42"/>
  <c r="I139" i="42" l="1"/>
  <c r="E140" i="42"/>
  <c r="E141" i="42" l="1"/>
  <c r="I140" i="42"/>
  <c r="E142" i="42" l="1"/>
  <c r="I141" i="42"/>
  <c r="I142" i="42" l="1"/>
  <c r="E143" i="42"/>
  <c r="E144" i="42" l="1"/>
  <c r="I143" i="42"/>
  <c r="I144" i="42" l="1"/>
  <c r="E145" i="42"/>
  <c r="E146" i="42" l="1"/>
  <c r="I145" i="42"/>
  <c r="I146" i="42" l="1"/>
  <c r="E147" i="42"/>
  <c r="I147" i="42" l="1"/>
  <c r="E148" i="42"/>
  <c r="E149" i="42" l="1"/>
  <c r="I148" i="42"/>
  <c r="E150" i="42" l="1"/>
  <c r="I149" i="42"/>
  <c r="E151" i="42" l="1"/>
  <c r="I150" i="42"/>
  <c r="E152" i="42" l="1"/>
  <c r="I151" i="42"/>
  <c r="E153" i="42" l="1"/>
  <c r="I152" i="42"/>
  <c r="E154" i="42" l="1"/>
  <c r="I153" i="42"/>
  <c r="E155" i="42" l="1"/>
  <c r="I154" i="42"/>
  <c r="E156" i="42" l="1"/>
  <c r="I155" i="42"/>
  <c r="E157" i="42" l="1"/>
  <c r="I156" i="42"/>
  <c r="I157" i="42" l="1"/>
  <c r="E158" i="42"/>
  <c r="I158" i="42" l="1"/>
  <c r="E159" i="42"/>
  <c r="I159" i="42" l="1"/>
  <c r="E160" i="42"/>
  <c r="E161" i="42" l="1"/>
  <c r="I160" i="42"/>
  <c r="E162" i="42" l="1"/>
  <c r="I161" i="42"/>
  <c r="I162" i="42" l="1"/>
  <c r="E163" i="42"/>
  <c r="E164" i="42" l="1"/>
  <c r="I163" i="42"/>
  <c r="E165" i="42" l="1"/>
  <c r="I164" i="42"/>
  <c r="E166" i="42" l="1"/>
  <c r="I165" i="42"/>
  <c r="E167" i="42" l="1"/>
  <c r="I166" i="42"/>
  <c r="E168" i="42" l="1"/>
  <c r="I167" i="42"/>
  <c r="E169" i="42" l="1"/>
  <c r="I168" i="42"/>
  <c r="E170" i="42" l="1"/>
  <c r="I169" i="42"/>
  <c r="I170" i="42" l="1"/>
  <c r="E171" i="42"/>
  <c r="I171" i="42" l="1"/>
  <c r="E172" i="42"/>
  <c r="I172" i="42" l="1"/>
  <c r="E173" i="42"/>
  <c r="E174" i="42" l="1"/>
  <c r="I173" i="42"/>
  <c r="I174" i="42" l="1"/>
  <c r="E175" i="42"/>
  <c r="E176" i="42" l="1"/>
  <c r="I175" i="42"/>
  <c r="E177" i="42" l="1"/>
  <c r="I176" i="42"/>
  <c r="I177" i="42" l="1"/>
  <c r="E178" i="42"/>
  <c r="I178" i="42" l="1"/>
  <c r="E179" i="42"/>
  <c r="E180" i="42" l="1"/>
  <c r="I179" i="42"/>
  <c r="I180" i="42" l="1"/>
  <c r="E181" i="42"/>
  <c r="E182" i="42" l="1"/>
  <c r="I181" i="42"/>
  <c r="I182" i="42" l="1"/>
  <c r="E183" i="42"/>
  <c r="E184" i="42" l="1"/>
  <c r="I183" i="42"/>
  <c r="I184" i="42" l="1"/>
  <c r="E185" i="42"/>
  <c r="E186" i="42" l="1"/>
  <c r="I185" i="42"/>
  <c r="E187" i="42" l="1"/>
  <c r="I187" i="42" s="1"/>
  <c r="I186" i="42"/>
  <c r="E7" i="41" l="1"/>
  <c r="F7" i="41"/>
  <c r="G7" i="41"/>
  <c r="H7" i="41"/>
  <c r="H8" i="41" s="1"/>
  <c r="I7" i="41"/>
  <c r="I8" i="41" s="1"/>
  <c r="I9" i="41" s="1"/>
  <c r="I10" i="41" s="1"/>
  <c r="I11" i="41" s="1"/>
  <c r="I12" i="41" s="1"/>
  <c r="J7" i="41"/>
  <c r="E8" i="41"/>
  <c r="E9" i="41" s="1"/>
  <c r="E10" i="41" s="1"/>
  <c r="E11" i="41" s="1"/>
  <c r="E12" i="41" s="1"/>
  <c r="E13" i="41" s="1"/>
  <c r="E14" i="41" s="1"/>
  <c r="E15" i="41" s="1"/>
  <c r="E16" i="41" s="1"/>
  <c r="E17" i="41" s="1"/>
  <c r="E18" i="41" s="1"/>
  <c r="E19" i="41" s="1"/>
  <c r="E20" i="41" s="1"/>
  <c r="E21" i="41" s="1"/>
  <c r="E22" i="41" s="1"/>
  <c r="E23" i="41" s="1"/>
  <c r="E24" i="41" s="1"/>
  <c r="E25" i="41" s="1"/>
  <c r="E26" i="41" s="1"/>
  <c r="E27" i="41" s="1"/>
  <c r="E28" i="41" s="1"/>
  <c r="E29" i="41" s="1"/>
  <c r="E30" i="41" s="1"/>
  <c r="E31" i="41" s="1"/>
  <c r="E32" i="41" s="1"/>
  <c r="E33" i="41" s="1"/>
  <c r="E34" i="41" s="1"/>
  <c r="E35" i="41" s="1"/>
  <c r="E36" i="41" s="1"/>
  <c r="E37" i="41" s="1"/>
  <c r="E38" i="41" s="1"/>
  <c r="E39" i="41" s="1"/>
  <c r="E40" i="41" s="1"/>
  <c r="E41" i="41" s="1"/>
  <c r="E42" i="41" s="1"/>
  <c r="E43" i="41" s="1"/>
  <c r="E44" i="41" s="1"/>
  <c r="E45" i="41" s="1"/>
  <c r="E46" i="41" s="1"/>
  <c r="E47" i="41" s="1"/>
  <c r="E48" i="41" s="1"/>
  <c r="E49" i="41" s="1"/>
  <c r="E50" i="41" s="1"/>
  <c r="E51" i="41" s="1"/>
  <c r="E52" i="41" s="1"/>
  <c r="E53" i="41" s="1"/>
  <c r="E54" i="41" s="1"/>
  <c r="E55" i="41" s="1"/>
  <c r="E56" i="41" s="1"/>
  <c r="E57" i="41" s="1"/>
  <c r="E58" i="41" s="1"/>
  <c r="E59" i="41" s="1"/>
  <c r="E60" i="41" s="1"/>
  <c r="E61" i="41" s="1"/>
  <c r="E62" i="41" s="1"/>
  <c r="E63" i="41" s="1"/>
  <c r="E64" i="41" s="1"/>
  <c r="E65" i="41" s="1"/>
  <c r="E66" i="41" s="1"/>
  <c r="E67" i="41" s="1"/>
  <c r="E68" i="41" s="1"/>
  <c r="E69" i="41" s="1"/>
  <c r="E70" i="41" s="1"/>
  <c r="E71" i="41" s="1"/>
  <c r="E72" i="41" s="1"/>
  <c r="E73" i="41" s="1"/>
  <c r="E74" i="41" s="1"/>
  <c r="E75" i="41" s="1"/>
  <c r="E76" i="41" s="1"/>
  <c r="E77" i="41" s="1"/>
  <c r="E78" i="41" s="1"/>
  <c r="E79" i="41" s="1"/>
  <c r="E80" i="41" s="1"/>
  <c r="E81" i="41" s="1"/>
  <c r="E82" i="41" s="1"/>
  <c r="E83" i="41" s="1"/>
  <c r="E84" i="41" s="1"/>
  <c r="E85" i="41" s="1"/>
  <c r="E86" i="41" s="1"/>
  <c r="E87" i="41" s="1"/>
  <c r="E88" i="41" s="1"/>
  <c r="E89" i="41" s="1"/>
  <c r="E90" i="41" s="1"/>
  <c r="E91" i="41" s="1"/>
  <c r="E92" i="41" s="1"/>
  <c r="E93" i="41" s="1"/>
  <c r="E94" i="41" s="1"/>
  <c r="E95" i="41" s="1"/>
  <c r="E96" i="41" s="1"/>
  <c r="E97" i="41" s="1"/>
  <c r="E98" i="41" s="1"/>
  <c r="E99" i="41" s="1"/>
  <c r="E100" i="41" s="1"/>
  <c r="E101" i="41" s="1"/>
  <c r="E102" i="41" s="1"/>
  <c r="E103" i="41" s="1"/>
  <c r="E104" i="41" s="1"/>
  <c r="E105" i="41" s="1"/>
  <c r="E106" i="41" s="1"/>
  <c r="E107" i="41" s="1"/>
  <c r="E108" i="41" s="1"/>
  <c r="E109" i="41" s="1"/>
  <c r="E110" i="41" s="1"/>
  <c r="E111" i="41" s="1"/>
  <c r="E112" i="41" s="1"/>
  <c r="E113" i="41" s="1"/>
  <c r="E114" i="41" s="1"/>
  <c r="E115" i="41" s="1"/>
  <c r="E116" i="41" s="1"/>
  <c r="E117" i="41" s="1"/>
  <c r="E118" i="41" s="1"/>
  <c r="E119" i="41" s="1"/>
  <c r="E120" i="41" s="1"/>
  <c r="E121" i="41" s="1"/>
  <c r="E122" i="41" s="1"/>
  <c r="E123" i="41" s="1"/>
  <c r="E124" i="41" s="1"/>
  <c r="E125" i="41" s="1"/>
  <c r="E126" i="41" s="1"/>
  <c r="E127" i="41" s="1"/>
  <c r="E128" i="41" s="1"/>
  <c r="E129" i="41" s="1"/>
  <c r="E130" i="41" s="1"/>
  <c r="E131" i="41" s="1"/>
  <c r="E132" i="41" s="1"/>
  <c r="E133" i="41" s="1"/>
  <c r="E134" i="41" s="1"/>
  <c r="E135" i="41" s="1"/>
  <c r="E136" i="41" s="1"/>
  <c r="E137" i="41" s="1"/>
  <c r="E138" i="41" s="1"/>
  <c r="E139" i="41" s="1"/>
  <c r="E140" i="41" s="1"/>
  <c r="E141" i="41" s="1"/>
  <c r="E142" i="41" s="1"/>
  <c r="E143" i="41" s="1"/>
  <c r="E144" i="41" s="1"/>
  <c r="E145" i="41" s="1"/>
  <c r="E146" i="41" s="1"/>
  <c r="E147" i="41" s="1"/>
  <c r="E148" i="41" s="1"/>
  <c r="E149" i="41" s="1"/>
  <c r="E150" i="41" s="1"/>
  <c r="E151" i="41" s="1"/>
  <c r="E152" i="41" s="1"/>
  <c r="E153" i="41" s="1"/>
  <c r="E154" i="41" s="1"/>
  <c r="E155" i="41" s="1"/>
  <c r="E156" i="41" s="1"/>
  <c r="E157" i="41" s="1"/>
  <c r="E158" i="41" s="1"/>
  <c r="E159" i="41" s="1"/>
  <c r="E160" i="41" s="1"/>
  <c r="E161" i="41" s="1"/>
  <c r="E162" i="41" s="1"/>
  <c r="E163" i="41" s="1"/>
  <c r="E164" i="41" s="1"/>
  <c r="E165" i="41" s="1"/>
  <c r="E166" i="41" s="1"/>
  <c r="E167" i="41" s="1"/>
  <c r="E168" i="41" s="1"/>
  <c r="E169" i="41" s="1"/>
  <c r="E170" i="41" s="1"/>
  <c r="E171" i="41" s="1"/>
  <c r="E172" i="41" s="1"/>
  <c r="E173" i="41" s="1"/>
  <c r="E174" i="41" s="1"/>
  <c r="E175" i="41" s="1"/>
  <c r="E176" i="41" s="1"/>
  <c r="E177" i="41" s="1"/>
  <c r="E178" i="41" s="1"/>
  <c r="E179" i="41" s="1"/>
  <c r="E180" i="41" s="1"/>
  <c r="E181" i="41" s="1"/>
  <c r="E182" i="41" s="1"/>
  <c r="E183" i="41" s="1"/>
  <c r="E184" i="41" s="1"/>
  <c r="E185" i="41" s="1"/>
  <c r="E186" i="41" s="1"/>
  <c r="E187" i="41" s="1"/>
  <c r="F8" i="41"/>
  <c r="G8" i="41"/>
  <c r="G9" i="41" s="1"/>
  <c r="G10" i="41" s="1"/>
  <c r="G11" i="41" s="1"/>
  <c r="G12" i="41" s="1"/>
  <c r="G13" i="41" s="1"/>
  <c r="G14" i="41" s="1"/>
  <c r="G15" i="41" s="1"/>
  <c r="G16" i="41" s="1"/>
  <c r="G17" i="41" s="1"/>
  <c r="G18" i="41" s="1"/>
  <c r="G19" i="41" s="1"/>
  <c r="G20" i="41" s="1"/>
  <c r="G21" i="41" s="1"/>
  <c r="G22" i="41" s="1"/>
  <c r="G23" i="41" s="1"/>
  <c r="G24" i="41" s="1"/>
  <c r="G25" i="41" s="1"/>
  <c r="G26" i="41" s="1"/>
  <c r="G27" i="41" s="1"/>
  <c r="G28" i="41" s="1"/>
  <c r="G29" i="41" s="1"/>
  <c r="G30" i="41" s="1"/>
  <c r="G31" i="41" s="1"/>
  <c r="G32" i="41" s="1"/>
  <c r="G33" i="41" s="1"/>
  <c r="G34" i="41" s="1"/>
  <c r="G35" i="41" s="1"/>
  <c r="G36" i="41" s="1"/>
  <c r="G37" i="41" s="1"/>
  <c r="G38" i="41" s="1"/>
  <c r="G39" i="41" s="1"/>
  <c r="G40" i="41" s="1"/>
  <c r="G41" i="41" s="1"/>
  <c r="G42" i="41" s="1"/>
  <c r="G43" i="41" s="1"/>
  <c r="G44" i="41" s="1"/>
  <c r="G45" i="41" s="1"/>
  <c r="G46" i="41" s="1"/>
  <c r="G47" i="41" s="1"/>
  <c r="G48" i="41" s="1"/>
  <c r="G49" i="41" s="1"/>
  <c r="G50" i="41" s="1"/>
  <c r="G51" i="41" s="1"/>
  <c r="G52" i="41" s="1"/>
  <c r="G53" i="41" s="1"/>
  <c r="G54" i="41" s="1"/>
  <c r="G55" i="41" s="1"/>
  <c r="G56" i="41" s="1"/>
  <c r="G57" i="41" s="1"/>
  <c r="G58" i="41" s="1"/>
  <c r="G59" i="41" s="1"/>
  <c r="G60" i="41" s="1"/>
  <c r="G61" i="41" s="1"/>
  <c r="G62" i="41" s="1"/>
  <c r="G63" i="41" s="1"/>
  <c r="G64" i="41" s="1"/>
  <c r="G65" i="41" s="1"/>
  <c r="G66" i="41" s="1"/>
  <c r="G67" i="41" s="1"/>
  <c r="G68" i="41" s="1"/>
  <c r="G69" i="41" s="1"/>
  <c r="G70" i="41" s="1"/>
  <c r="G71" i="41" s="1"/>
  <c r="G72" i="41" s="1"/>
  <c r="G73" i="41" s="1"/>
  <c r="G74" i="41" s="1"/>
  <c r="G75" i="41" s="1"/>
  <c r="G76" i="41" s="1"/>
  <c r="G77" i="41" s="1"/>
  <c r="G78" i="41" s="1"/>
  <c r="G79" i="41" s="1"/>
  <c r="G80" i="41" s="1"/>
  <c r="G81" i="41" s="1"/>
  <c r="G82" i="41" s="1"/>
  <c r="G83" i="41" s="1"/>
  <c r="G84" i="41" s="1"/>
  <c r="G85" i="41" s="1"/>
  <c r="G86" i="41" s="1"/>
  <c r="G87" i="41" s="1"/>
  <c r="G88" i="41" s="1"/>
  <c r="G89" i="41" s="1"/>
  <c r="G90" i="41" s="1"/>
  <c r="G91" i="41" s="1"/>
  <c r="G92" i="41" s="1"/>
  <c r="G93" i="41" s="1"/>
  <c r="G94" i="41" s="1"/>
  <c r="G95" i="41" s="1"/>
  <c r="G96" i="41" s="1"/>
  <c r="G97" i="41" s="1"/>
  <c r="G98" i="41" s="1"/>
  <c r="G99" i="41" s="1"/>
  <c r="G100" i="41" s="1"/>
  <c r="G101" i="41" s="1"/>
  <c r="G102" i="41" s="1"/>
  <c r="G103" i="41" s="1"/>
  <c r="G104" i="41" s="1"/>
  <c r="G105" i="41" s="1"/>
  <c r="G106" i="41" s="1"/>
  <c r="G107" i="41" s="1"/>
  <c r="G108" i="41" s="1"/>
  <c r="G109" i="41" s="1"/>
  <c r="G110" i="41" s="1"/>
  <c r="G111" i="41" s="1"/>
  <c r="G112" i="41" s="1"/>
  <c r="G113" i="41" s="1"/>
  <c r="G114" i="41" s="1"/>
  <c r="G115" i="41" s="1"/>
  <c r="G116" i="41" s="1"/>
  <c r="G117" i="41" s="1"/>
  <c r="G118" i="41" s="1"/>
  <c r="G119" i="41" s="1"/>
  <c r="G120" i="41" s="1"/>
  <c r="G121" i="41" s="1"/>
  <c r="G122" i="41" s="1"/>
  <c r="G123" i="41" s="1"/>
  <c r="G124" i="41" s="1"/>
  <c r="G125" i="41" s="1"/>
  <c r="G126" i="41" s="1"/>
  <c r="G127" i="41" s="1"/>
  <c r="G128" i="41" s="1"/>
  <c r="G129" i="41" s="1"/>
  <c r="G130" i="41" s="1"/>
  <c r="G131" i="41" s="1"/>
  <c r="G132" i="41" s="1"/>
  <c r="G133" i="41" s="1"/>
  <c r="G134" i="41" s="1"/>
  <c r="G135" i="41" s="1"/>
  <c r="G136" i="41" s="1"/>
  <c r="G137" i="41" s="1"/>
  <c r="G138" i="41" s="1"/>
  <c r="G139" i="41" s="1"/>
  <c r="G140" i="41" s="1"/>
  <c r="G141" i="41" s="1"/>
  <c r="G142" i="41" s="1"/>
  <c r="G143" i="41" s="1"/>
  <c r="G144" i="41" s="1"/>
  <c r="G145" i="41" s="1"/>
  <c r="G146" i="41" s="1"/>
  <c r="G147" i="41" s="1"/>
  <c r="G148" i="41" s="1"/>
  <c r="G149" i="41" s="1"/>
  <c r="G150" i="41" s="1"/>
  <c r="G151" i="41" s="1"/>
  <c r="G152" i="41" s="1"/>
  <c r="G153" i="41" s="1"/>
  <c r="G154" i="41" s="1"/>
  <c r="G155" i="41" s="1"/>
  <c r="G156" i="41" s="1"/>
  <c r="G157" i="41" s="1"/>
  <c r="G158" i="41" s="1"/>
  <c r="G159" i="41" s="1"/>
  <c r="G160" i="41" s="1"/>
  <c r="G161" i="41" s="1"/>
  <c r="G162" i="41" s="1"/>
  <c r="G163" i="41" s="1"/>
  <c r="G164" i="41" s="1"/>
  <c r="G165" i="41" s="1"/>
  <c r="G166" i="41" s="1"/>
  <c r="G167" i="41" s="1"/>
  <c r="G168" i="41" s="1"/>
  <c r="G169" i="41" s="1"/>
  <c r="G170" i="41" s="1"/>
  <c r="G171" i="41" s="1"/>
  <c r="G172" i="41" s="1"/>
  <c r="G173" i="41" s="1"/>
  <c r="G174" i="41" s="1"/>
  <c r="G175" i="41" s="1"/>
  <c r="G176" i="41" s="1"/>
  <c r="G177" i="41" s="1"/>
  <c r="G178" i="41" s="1"/>
  <c r="G179" i="41" s="1"/>
  <c r="G180" i="41" s="1"/>
  <c r="G181" i="41" s="1"/>
  <c r="G182" i="41" s="1"/>
  <c r="G183" i="41" s="1"/>
  <c r="G184" i="41" s="1"/>
  <c r="G185" i="41" s="1"/>
  <c r="G186" i="41" s="1"/>
  <c r="G187" i="41" s="1"/>
  <c r="J8" i="41"/>
  <c r="J9" i="41" s="1"/>
  <c r="J10" i="41" s="1"/>
  <c r="J11" i="41" s="1"/>
  <c r="J12" i="41" s="1"/>
  <c r="J13" i="41" s="1"/>
  <c r="J14" i="41" s="1"/>
  <c r="J15" i="41" s="1"/>
  <c r="J16" i="41" s="1"/>
  <c r="J17" i="41" s="1"/>
  <c r="J18" i="41" s="1"/>
  <c r="J19" i="41" s="1"/>
  <c r="J20" i="41" s="1"/>
  <c r="J21" i="41" s="1"/>
  <c r="J22" i="41" s="1"/>
  <c r="J23" i="41" s="1"/>
  <c r="J24" i="41" s="1"/>
  <c r="J25" i="41" s="1"/>
  <c r="J26" i="41" s="1"/>
  <c r="J27" i="41" s="1"/>
  <c r="J28" i="41" s="1"/>
  <c r="J29" i="41" s="1"/>
  <c r="J30" i="41" s="1"/>
  <c r="J31" i="41" s="1"/>
  <c r="J32" i="41" s="1"/>
  <c r="J33" i="41" s="1"/>
  <c r="J34" i="41" s="1"/>
  <c r="J35" i="41" s="1"/>
  <c r="J36" i="41" s="1"/>
  <c r="J37" i="41" s="1"/>
  <c r="J38" i="41" s="1"/>
  <c r="J39" i="41" s="1"/>
  <c r="J40" i="41" s="1"/>
  <c r="J41" i="41" s="1"/>
  <c r="J42" i="41" s="1"/>
  <c r="J43" i="41" s="1"/>
  <c r="J44" i="41" s="1"/>
  <c r="J45" i="41" s="1"/>
  <c r="J46" i="41" s="1"/>
  <c r="J47" i="41" s="1"/>
  <c r="J48" i="41" s="1"/>
  <c r="J49" i="41" s="1"/>
  <c r="J50" i="41" s="1"/>
  <c r="J51" i="41" s="1"/>
  <c r="J52" i="41" s="1"/>
  <c r="J53" i="41" s="1"/>
  <c r="J54" i="41" s="1"/>
  <c r="J55" i="41" s="1"/>
  <c r="J56" i="41" s="1"/>
  <c r="J57" i="41" s="1"/>
  <c r="J58" i="41" s="1"/>
  <c r="J59" i="41" s="1"/>
  <c r="J60" i="41" s="1"/>
  <c r="J61" i="41" s="1"/>
  <c r="J62" i="41" s="1"/>
  <c r="J63" i="41" s="1"/>
  <c r="J64" i="41" s="1"/>
  <c r="J65" i="41" s="1"/>
  <c r="J66" i="41" s="1"/>
  <c r="J67" i="41" s="1"/>
  <c r="J68" i="41" s="1"/>
  <c r="J69" i="41" s="1"/>
  <c r="J70" i="41" s="1"/>
  <c r="J71" i="41" s="1"/>
  <c r="J72" i="41" s="1"/>
  <c r="J73" i="41" s="1"/>
  <c r="J74" i="41" s="1"/>
  <c r="J75" i="41" s="1"/>
  <c r="J76" i="41" s="1"/>
  <c r="J77" i="41" s="1"/>
  <c r="J78" i="41" s="1"/>
  <c r="J79" i="41" s="1"/>
  <c r="J80" i="41" s="1"/>
  <c r="J81" i="41" s="1"/>
  <c r="J82" i="41" s="1"/>
  <c r="J83" i="41" s="1"/>
  <c r="J84" i="41" s="1"/>
  <c r="J85" i="41" s="1"/>
  <c r="J86" i="41" s="1"/>
  <c r="J87" i="41" s="1"/>
  <c r="J88" i="41" s="1"/>
  <c r="J89" i="41" s="1"/>
  <c r="J90" i="41" s="1"/>
  <c r="J91" i="41" s="1"/>
  <c r="J92" i="41" s="1"/>
  <c r="J93" i="41" s="1"/>
  <c r="J94" i="41" s="1"/>
  <c r="J95" i="41" s="1"/>
  <c r="J96" i="41" s="1"/>
  <c r="J97" i="41" s="1"/>
  <c r="J98" i="41" s="1"/>
  <c r="J99" i="41" s="1"/>
  <c r="J100" i="41" s="1"/>
  <c r="J101" i="41" s="1"/>
  <c r="J102" i="41" s="1"/>
  <c r="J103" i="41" s="1"/>
  <c r="J104" i="41" s="1"/>
  <c r="J105" i="41" s="1"/>
  <c r="J106" i="41" s="1"/>
  <c r="J107" i="41" s="1"/>
  <c r="J108" i="41" s="1"/>
  <c r="J109" i="41" s="1"/>
  <c r="J110" i="41" s="1"/>
  <c r="J111" i="41" s="1"/>
  <c r="J112" i="41" s="1"/>
  <c r="J113" i="41" s="1"/>
  <c r="J114" i="41" s="1"/>
  <c r="J115" i="41" s="1"/>
  <c r="J116" i="41" s="1"/>
  <c r="J117" i="41" s="1"/>
  <c r="J118" i="41" s="1"/>
  <c r="J119" i="41" s="1"/>
  <c r="J120" i="41" s="1"/>
  <c r="J121" i="41" s="1"/>
  <c r="J122" i="41" s="1"/>
  <c r="J123" i="41" s="1"/>
  <c r="J124" i="41" s="1"/>
  <c r="J125" i="41" s="1"/>
  <c r="J126" i="41" s="1"/>
  <c r="J127" i="41" s="1"/>
  <c r="J128" i="41" s="1"/>
  <c r="J129" i="41" s="1"/>
  <c r="J130" i="41" s="1"/>
  <c r="J131" i="41" s="1"/>
  <c r="J132" i="41" s="1"/>
  <c r="J133" i="41" s="1"/>
  <c r="J134" i="41" s="1"/>
  <c r="J135" i="41" s="1"/>
  <c r="J136" i="41" s="1"/>
  <c r="J137" i="41" s="1"/>
  <c r="J138" i="41" s="1"/>
  <c r="J139" i="41" s="1"/>
  <c r="J140" i="41" s="1"/>
  <c r="J141" i="41" s="1"/>
  <c r="J142" i="41" s="1"/>
  <c r="J143" i="41" s="1"/>
  <c r="J144" i="41" s="1"/>
  <c r="J145" i="41" s="1"/>
  <c r="J146" i="41" s="1"/>
  <c r="J147" i="41" s="1"/>
  <c r="J148" i="41" s="1"/>
  <c r="J149" i="41" s="1"/>
  <c r="J150" i="41" s="1"/>
  <c r="J151" i="41" s="1"/>
  <c r="J152" i="41" s="1"/>
  <c r="J153" i="41" s="1"/>
  <c r="J154" i="41" s="1"/>
  <c r="J155" i="41" s="1"/>
  <c r="J156" i="41" s="1"/>
  <c r="J157" i="41" s="1"/>
  <c r="J158" i="41" s="1"/>
  <c r="J159" i="41" s="1"/>
  <c r="J160" i="41" s="1"/>
  <c r="J161" i="41" s="1"/>
  <c r="J162" i="41" s="1"/>
  <c r="J163" i="41" s="1"/>
  <c r="J164" i="41" s="1"/>
  <c r="J165" i="41" s="1"/>
  <c r="J166" i="41" s="1"/>
  <c r="J167" i="41" s="1"/>
  <c r="J168" i="41" s="1"/>
  <c r="J169" i="41" s="1"/>
  <c r="J170" i="41" s="1"/>
  <c r="J171" i="41" s="1"/>
  <c r="J172" i="41" s="1"/>
  <c r="J173" i="41" s="1"/>
  <c r="J174" i="41" s="1"/>
  <c r="J175" i="41" s="1"/>
  <c r="J176" i="41" s="1"/>
  <c r="J177" i="41" s="1"/>
  <c r="J178" i="41" s="1"/>
  <c r="J179" i="41" s="1"/>
  <c r="J180" i="41" s="1"/>
  <c r="J181" i="41" s="1"/>
  <c r="J182" i="41" s="1"/>
  <c r="J183" i="41" s="1"/>
  <c r="J184" i="41" s="1"/>
  <c r="J185" i="41" s="1"/>
  <c r="J186" i="41" s="1"/>
  <c r="J187" i="41" s="1"/>
  <c r="F9" i="41"/>
  <c r="F10" i="41" s="1"/>
  <c r="F11" i="41" s="1"/>
  <c r="F12" i="41" s="1"/>
  <c r="F13" i="41" s="1"/>
  <c r="F14" i="41" s="1"/>
  <c r="F15" i="41" s="1"/>
  <c r="F16" i="41" s="1"/>
  <c r="F17" i="41" s="1"/>
  <c r="F18" i="41" s="1"/>
  <c r="F19" i="41" s="1"/>
  <c r="F20" i="41" s="1"/>
  <c r="F21" i="41" s="1"/>
  <c r="F22" i="41" s="1"/>
  <c r="F23" i="41" s="1"/>
  <c r="F24" i="41" s="1"/>
  <c r="F25" i="41" s="1"/>
  <c r="F26" i="41" s="1"/>
  <c r="F27" i="41" s="1"/>
  <c r="F28" i="41" s="1"/>
  <c r="F29" i="41" s="1"/>
  <c r="F30" i="41" s="1"/>
  <c r="F31" i="41" s="1"/>
  <c r="F32" i="41" s="1"/>
  <c r="F33" i="41" s="1"/>
  <c r="F34" i="41" s="1"/>
  <c r="F35" i="41" s="1"/>
  <c r="F36" i="41" s="1"/>
  <c r="F37" i="41" s="1"/>
  <c r="F38" i="41" s="1"/>
  <c r="F39" i="41" s="1"/>
  <c r="F40" i="41" s="1"/>
  <c r="F41" i="41" s="1"/>
  <c r="F42" i="41" s="1"/>
  <c r="F43" i="41" s="1"/>
  <c r="F44" i="41" s="1"/>
  <c r="F45" i="41" s="1"/>
  <c r="F46" i="41" s="1"/>
  <c r="F47" i="41" s="1"/>
  <c r="F48" i="41" s="1"/>
  <c r="F49" i="41" s="1"/>
  <c r="F50" i="41" s="1"/>
  <c r="F51" i="41" s="1"/>
  <c r="F52" i="41" s="1"/>
  <c r="F53" i="41" s="1"/>
  <c r="F54" i="41" s="1"/>
  <c r="F55" i="41" s="1"/>
  <c r="F56" i="41" s="1"/>
  <c r="F57" i="41" s="1"/>
  <c r="F58" i="41" s="1"/>
  <c r="F59" i="41" s="1"/>
  <c r="F60" i="41" s="1"/>
  <c r="F61" i="41" s="1"/>
  <c r="F62" i="41" s="1"/>
  <c r="F63" i="41" s="1"/>
  <c r="F64" i="41" s="1"/>
  <c r="F65" i="41" s="1"/>
  <c r="F66" i="41" s="1"/>
  <c r="F67" i="41" s="1"/>
  <c r="F68" i="41" s="1"/>
  <c r="F69" i="41" s="1"/>
  <c r="F70" i="41" s="1"/>
  <c r="F71" i="41" s="1"/>
  <c r="F72" i="41" s="1"/>
  <c r="F73" i="41" s="1"/>
  <c r="F74" i="41" s="1"/>
  <c r="F75" i="41" s="1"/>
  <c r="F76" i="41" s="1"/>
  <c r="F77" i="41" s="1"/>
  <c r="F78" i="41" s="1"/>
  <c r="F79" i="41" s="1"/>
  <c r="F80" i="41" s="1"/>
  <c r="F81" i="41" s="1"/>
  <c r="F82" i="41" s="1"/>
  <c r="F83" i="41" s="1"/>
  <c r="F84" i="41" s="1"/>
  <c r="F85" i="41" s="1"/>
  <c r="F86" i="41" s="1"/>
  <c r="F87" i="41" s="1"/>
  <c r="F88" i="41" s="1"/>
  <c r="F89" i="41" s="1"/>
  <c r="F90" i="41" s="1"/>
  <c r="F91" i="41" s="1"/>
  <c r="F92" i="41" s="1"/>
  <c r="F93" i="41" s="1"/>
  <c r="F94" i="41" s="1"/>
  <c r="F95" i="41" s="1"/>
  <c r="F96" i="41" s="1"/>
  <c r="F97" i="41" s="1"/>
  <c r="F98" i="41" s="1"/>
  <c r="F99" i="41" s="1"/>
  <c r="F100" i="41" s="1"/>
  <c r="F101" i="41" s="1"/>
  <c r="F102" i="41" s="1"/>
  <c r="F103" i="41" s="1"/>
  <c r="F104" i="41" s="1"/>
  <c r="F105" i="41" s="1"/>
  <c r="F106" i="41" s="1"/>
  <c r="F107" i="41" s="1"/>
  <c r="F108" i="41" s="1"/>
  <c r="F109" i="41" s="1"/>
  <c r="F110" i="41" s="1"/>
  <c r="F111" i="41" s="1"/>
  <c r="F112" i="41" s="1"/>
  <c r="F113" i="41" s="1"/>
  <c r="F114" i="41" s="1"/>
  <c r="F115" i="41" s="1"/>
  <c r="F116" i="41" s="1"/>
  <c r="F117" i="41" s="1"/>
  <c r="F118" i="41" s="1"/>
  <c r="F119" i="41" s="1"/>
  <c r="F120" i="41" s="1"/>
  <c r="F121" i="41" s="1"/>
  <c r="F122" i="41" s="1"/>
  <c r="F123" i="41" s="1"/>
  <c r="F124" i="41" s="1"/>
  <c r="F125" i="41" s="1"/>
  <c r="F126" i="41" s="1"/>
  <c r="F127" i="41" s="1"/>
  <c r="F128" i="41" s="1"/>
  <c r="F129" i="41" s="1"/>
  <c r="F130" i="41" s="1"/>
  <c r="F131" i="41" s="1"/>
  <c r="F132" i="41" s="1"/>
  <c r="F133" i="41" s="1"/>
  <c r="F134" i="41" s="1"/>
  <c r="F135" i="41" s="1"/>
  <c r="F136" i="41" s="1"/>
  <c r="F137" i="41" s="1"/>
  <c r="F138" i="41" s="1"/>
  <c r="F139" i="41" s="1"/>
  <c r="F140" i="41" s="1"/>
  <c r="F141" i="41" s="1"/>
  <c r="F142" i="41" s="1"/>
  <c r="F143" i="41" s="1"/>
  <c r="F144" i="41" s="1"/>
  <c r="F145" i="41" s="1"/>
  <c r="F146" i="41" s="1"/>
  <c r="F147" i="41" s="1"/>
  <c r="F148" i="41" s="1"/>
  <c r="F149" i="41" s="1"/>
  <c r="F150" i="41" s="1"/>
  <c r="F151" i="41" s="1"/>
  <c r="F152" i="41" s="1"/>
  <c r="F153" i="41" s="1"/>
  <c r="F154" i="41" s="1"/>
  <c r="F155" i="41" s="1"/>
  <c r="F156" i="41" s="1"/>
  <c r="F157" i="41" s="1"/>
  <c r="F158" i="41" s="1"/>
  <c r="F159" i="41" s="1"/>
  <c r="F160" i="41" s="1"/>
  <c r="F161" i="41" s="1"/>
  <c r="F162" i="41" s="1"/>
  <c r="F163" i="41" s="1"/>
  <c r="F164" i="41" s="1"/>
  <c r="F165" i="41" s="1"/>
  <c r="F166" i="41" s="1"/>
  <c r="F167" i="41" s="1"/>
  <c r="F168" i="41" s="1"/>
  <c r="F169" i="41" s="1"/>
  <c r="F170" i="41" s="1"/>
  <c r="F171" i="41" s="1"/>
  <c r="F172" i="41" s="1"/>
  <c r="F173" i="41" s="1"/>
  <c r="F174" i="41" s="1"/>
  <c r="F175" i="41" s="1"/>
  <c r="F176" i="41" s="1"/>
  <c r="F177" i="41" s="1"/>
  <c r="F178" i="41" s="1"/>
  <c r="F179" i="41" s="1"/>
  <c r="F180" i="41" s="1"/>
  <c r="F181" i="41" s="1"/>
  <c r="F182" i="41" s="1"/>
  <c r="F183" i="41" s="1"/>
  <c r="F184" i="41" s="1"/>
  <c r="F185" i="41" s="1"/>
  <c r="F186" i="41" s="1"/>
  <c r="F187" i="41" s="1"/>
  <c r="H9" i="41"/>
  <c r="H10" i="41" s="1"/>
  <c r="H11" i="41" s="1"/>
  <c r="H12" i="41" s="1"/>
  <c r="H13" i="41" s="1"/>
  <c r="H14" i="41" s="1"/>
  <c r="H15" i="41" s="1"/>
  <c r="H16" i="41" s="1"/>
  <c r="H17" i="41" s="1"/>
  <c r="H18" i="41" s="1"/>
  <c r="H19" i="41" s="1"/>
  <c r="H20" i="41" s="1"/>
  <c r="H21" i="41" s="1"/>
  <c r="H22" i="41" s="1"/>
  <c r="H23" i="41" s="1"/>
  <c r="H24" i="41" s="1"/>
  <c r="H25" i="41" s="1"/>
  <c r="H26" i="41" s="1"/>
  <c r="H27" i="41" s="1"/>
  <c r="H28" i="41" s="1"/>
  <c r="H29" i="41" s="1"/>
  <c r="H30" i="41" s="1"/>
  <c r="H31" i="41" s="1"/>
  <c r="H32" i="41" s="1"/>
  <c r="H33" i="41" s="1"/>
  <c r="H34" i="41" s="1"/>
  <c r="H35" i="41" s="1"/>
  <c r="H36" i="41" s="1"/>
  <c r="H37" i="41" s="1"/>
  <c r="H38" i="41" s="1"/>
  <c r="H39" i="41" s="1"/>
  <c r="H40" i="41" s="1"/>
  <c r="H41" i="41" s="1"/>
  <c r="H42" i="41" s="1"/>
  <c r="H43" i="41" s="1"/>
  <c r="H44" i="41" s="1"/>
  <c r="H45" i="41" s="1"/>
  <c r="H46" i="41" s="1"/>
  <c r="H47" i="41" s="1"/>
  <c r="H48" i="41" s="1"/>
  <c r="H49" i="41" s="1"/>
  <c r="H50" i="41" s="1"/>
  <c r="H51" i="41" s="1"/>
  <c r="H52" i="41" s="1"/>
  <c r="H53" i="41" s="1"/>
  <c r="H54" i="41" s="1"/>
  <c r="H55" i="41" s="1"/>
  <c r="H56" i="41" s="1"/>
  <c r="H57" i="41" s="1"/>
  <c r="H58" i="41" s="1"/>
  <c r="H59" i="41" s="1"/>
  <c r="H60" i="41" s="1"/>
  <c r="H61" i="41" s="1"/>
  <c r="H62" i="41" s="1"/>
  <c r="H63" i="41" s="1"/>
  <c r="H64" i="41" s="1"/>
  <c r="H65" i="41" s="1"/>
  <c r="H66" i="41" s="1"/>
  <c r="H67" i="41" s="1"/>
  <c r="H68" i="41" s="1"/>
  <c r="H69" i="41" s="1"/>
  <c r="H70" i="41" s="1"/>
  <c r="H71" i="41" s="1"/>
  <c r="H72" i="41" s="1"/>
  <c r="H73" i="41" s="1"/>
  <c r="H74" i="41" s="1"/>
  <c r="H75" i="41" s="1"/>
  <c r="H76" i="41" s="1"/>
  <c r="H77" i="41" s="1"/>
  <c r="H78" i="41" s="1"/>
  <c r="H79" i="41" s="1"/>
  <c r="H80" i="41" s="1"/>
  <c r="H81" i="41" s="1"/>
  <c r="H82" i="41" s="1"/>
  <c r="H83" i="41" s="1"/>
  <c r="H84" i="41" s="1"/>
  <c r="H85" i="41" s="1"/>
  <c r="H86" i="41" s="1"/>
  <c r="H87" i="41" s="1"/>
  <c r="H88" i="41" s="1"/>
  <c r="H89" i="41" s="1"/>
  <c r="H90" i="41" s="1"/>
  <c r="H91" i="41" s="1"/>
  <c r="H92" i="41" s="1"/>
  <c r="H93" i="41" s="1"/>
  <c r="H94" i="41" s="1"/>
  <c r="H95" i="41" s="1"/>
  <c r="H96" i="41" s="1"/>
  <c r="H97" i="41" s="1"/>
  <c r="H98" i="41" s="1"/>
  <c r="H99" i="41" s="1"/>
  <c r="H100" i="41" s="1"/>
  <c r="H101" i="41" s="1"/>
  <c r="H102" i="41" s="1"/>
  <c r="H103" i="41" s="1"/>
  <c r="H104" i="41" s="1"/>
  <c r="H105" i="41" s="1"/>
  <c r="H106" i="41" s="1"/>
  <c r="H107" i="41" s="1"/>
  <c r="H108" i="41" s="1"/>
  <c r="H109" i="41" s="1"/>
  <c r="H110" i="41" s="1"/>
  <c r="H111" i="41" s="1"/>
  <c r="H112" i="41" s="1"/>
  <c r="H113" i="41" s="1"/>
  <c r="H114" i="41" s="1"/>
  <c r="H115" i="41" s="1"/>
  <c r="H116" i="41" s="1"/>
  <c r="H117" i="41" s="1"/>
  <c r="H118" i="41" s="1"/>
  <c r="H119" i="41" s="1"/>
  <c r="H120" i="41" s="1"/>
  <c r="H121" i="41" s="1"/>
  <c r="H122" i="41" s="1"/>
  <c r="H123" i="41" s="1"/>
  <c r="H124" i="41" s="1"/>
  <c r="H125" i="41" s="1"/>
  <c r="H126" i="41" s="1"/>
  <c r="H127" i="41" s="1"/>
  <c r="H128" i="41" s="1"/>
  <c r="H129" i="41" s="1"/>
  <c r="H130" i="41" s="1"/>
  <c r="H131" i="41" s="1"/>
  <c r="H132" i="41" s="1"/>
  <c r="H133" i="41" s="1"/>
  <c r="H134" i="41" s="1"/>
  <c r="H135" i="41" s="1"/>
  <c r="H136" i="41" s="1"/>
  <c r="H137" i="41" s="1"/>
  <c r="H138" i="41" s="1"/>
  <c r="H139" i="41" s="1"/>
  <c r="H140" i="41" s="1"/>
  <c r="H141" i="41" s="1"/>
  <c r="H142" i="41" s="1"/>
  <c r="H143" i="41" s="1"/>
  <c r="H144" i="41" s="1"/>
  <c r="H145" i="41" s="1"/>
  <c r="H146" i="41" s="1"/>
  <c r="H147" i="41" s="1"/>
  <c r="H148" i="41" s="1"/>
  <c r="H149" i="41" s="1"/>
  <c r="H150" i="41" s="1"/>
  <c r="H151" i="41" s="1"/>
  <c r="H152" i="41" s="1"/>
  <c r="H153" i="41" s="1"/>
  <c r="H154" i="41" s="1"/>
  <c r="H155" i="41" s="1"/>
  <c r="H156" i="41" s="1"/>
  <c r="H157" i="41" s="1"/>
  <c r="H158" i="41" s="1"/>
  <c r="H159" i="41" s="1"/>
  <c r="H160" i="41" s="1"/>
  <c r="H161" i="41" s="1"/>
  <c r="H162" i="41" s="1"/>
  <c r="H163" i="41" s="1"/>
  <c r="H164" i="41" s="1"/>
  <c r="H165" i="41" s="1"/>
  <c r="H166" i="41" s="1"/>
  <c r="H167" i="41" s="1"/>
  <c r="H168" i="41" s="1"/>
  <c r="H169" i="41" s="1"/>
  <c r="H170" i="41" s="1"/>
  <c r="H171" i="41" s="1"/>
  <c r="H172" i="41" s="1"/>
  <c r="H173" i="41" s="1"/>
  <c r="H174" i="41" s="1"/>
  <c r="H175" i="41" s="1"/>
  <c r="H176" i="41" s="1"/>
  <c r="H177" i="41" s="1"/>
  <c r="H178" i="41" s="1"/>
  <c r="H179" i="41" s="1"/>
  <c r="H180" i="41" s="1"/>
  <c r="H181" i="41" s="1"/>
  <c r="H182" i="41" s="1"/>
  <c r="H183" i="41" s="1"/>
  <c r="H184" i="41" s="1"/>
  <c r="H185" i="41" s="1"/>
  <c r="H186" i="41" s="1"/>
  <c r="H187" i="41" s="1"/>
  <c r="I13" i="41"/>
  <c r="I14" i="41" s="1"/>
  <c r="I15" i="41" s="1"/>
  <c r="I16" i="41" s="1"/>
  <c r="I17" i="41" s="1"/>
  <c r="I18" i="41"/>
  <c r="I19" i="41" s="1"/>
  <c r="I20" i="41" s="1"/>
  <c r="I21" i="41" s="1"/>
  <c r="I22" i="41" s="1"/>
  <c r="I23" i="41" s="1"/>
  <c r="I24" i="41" s="1"/>
  <c r="I25" i="41" s="1"/>
  <c r="I26" i="41" s="1"/>
  <c r="I27" i="41" s="1"/>
  <c r="I28" i="41" s="1"/>
  <c r="I29" i="41" s="1"/>
  <c r="I30" i="41" s="1"/>
  <c r="I31" i="41" s="1"/>
  <c r="I32" i="41" s="1"/>
  <c r="I33" i="41" s="1"/>
  <c r="I34" i="41" s="1"/>
  <c r="I35" i="41" s="1"/>
  <c r="I36" i="41" s="1"/>
  <c r="I37" i="41" s="1"/>
  <c r="I38" i="41" s="1"/>
  <c r="I39" i="41" s="1"/>
  <c r="I40" i="41" s="1"/>
  <c r="I41" i="41" s="1"/>
  <c r="I42" i="41" s="1"/>
  <c r="I43" i="41" s="1"/>
  <c r="I44" i="41" s="1"/>
  <c r="I45" i="41" s="1"/>
  <c r="I46" i="41" s="1"/>
  <c r="I47" i="41" s="1"/>
  <c r="I48" i="41" s="1"/>
  <c r="I49" i="41" s="1"/>
  <c r="I50" i="41" s="1"/>
  <c r="I51" i="41" s="1"/>
  <c r="I52" i="41" s="1"/>
  <c r="I53" i="41" s="1"/>
  <c r="I54" i="41" s="1"/>
  <c r="I55" i="41" s="1"/>
  <c r="I56" i="41" s="1"/>
  <c r="I57" i="41" s="1"/>
  <c r="I58" i="41" s="1"/>
  <c r="I59" i="41" s="1"/>
  <c r="I60" i="41" s="1"/>
  <c r="I61" i="41" s="1"/>
  <c r="I62" i="41" s="1"/>
  <c r="I63" i="41" s="1"/>
  <c r="I64" i="41" s="1"/>
  <c r="I65" i="41" s="1"/>
  <c r="I66" i="41" s="1"/>
  <c r="I67" i="41" s="1"/>
  <c r="I68" i="41" s="1"/>
  <c r="I69" i="41" s="1"/>
  <c r="I70" i="41" s="1"/>
  <c r="I71" i="41" s="1"/>
  <c r="I72" i="41" s="1"/>
  <c r="I73" i="41" s="1"/>
  <c r="I74" i="41" s="1"/>
  <c r="I75" i="41" s="1"/>
  <c r="I76" i="41" s="1"/>
  <c r="I77" i="41" s="1"/>
  <c r="I78" i="41" s="1"/>
  <c r="I79" i="41" s="1"/>
  <c r="I80" i="41" s="1"/>
  <c r="I81" i="41" s="1"/>
  <c r="I82" i="41" s="1"/>
  <c r="I83" i="41" s="1"/>
  <c r="I84" i="41" s="1"/>
  <c r="I85" i="41" s="1"/>
  <c r="I86" i="41" s="1"/>
  <c r="I87" i="41" s="1"/>
  <c r="I88" i="41" s="1"/>
  <c r="I89" i="41" s="1"/>
  <c r="I90" i="41" s="1"/>
  <c r="I91" i="41" s="1"/>
  <c r="I92" i="41" s="1"/>
  <c r="I93" i="41" s="1"/>
  <c r="I94" i="41" s="1"/>
  <c r="I95" i="41" s="1"/>
  <c r="I96" i="41" s="1"/>
  <c r="I97" i="41" s="1"/>
  <c r="I98" i="41" s="1"/>
  <c r="I99" i="41" s="1"/>
  <c r="I100" i="41" s="1"/>
  <c r="I101" i="41" s="1"/>
  <c r="I102" i="41" s="1"/>
  <c r="I103" i="41" s="1"/>
  <c r="I104" i="41" s="1"/>
  <c r="I105" i="41" s="1"/>
  <c r="I106" i="41" s="1"/>
  <c r="I107" i="41" s="1"/>
  <c r="I108" i="41" s="1"/>
  <c r="I109" i="41" s="1"/>
  <c r="I110" i="41" s="1"/>
  <c r="I111" i="41" s="1"/>
  <c r="I112" i="41" s="1"/>
  <c r="I113" i="41" s="1"/>
  <c r="I114" i="41" s="1"/>
  <c r="I115" i="41" s="1"/>
  <c r="I116" i="41" s="1"/>
  <c r="I117" i="41" s="1"/>
  <c r="I118" i="41" s="1"/>
  <c r="I119" i="41" s="1"/>
  <c r="I120" i="41" s="1"/>
  <c r="I121" i="41" s="1"/>
  <c r="I122" i="41" s="1"/>
  <c r="I123" i="41" s="1"/>
  <c r="I124" i="41" s="1"/>
  <c r="I125" i="41" s="1"/>
  <c r="I126" i="41" s="1"/>
  <c r="I127" i="41" s="1"/>
  <c r="I128" i="41" s="1"/>
  <c r="I129" i="41" s="1"/>
  <c r="I130" i="41" s="1"/>
  <c r="I131" i="41" s="1"/>
  <c r="I132" i="41" s="1"/>
  <c r="I133" i="41" s="1"/>
  <c r="I134" i="41" s="1"/>
  <c r="I135" i="41" s="1"/>
  <c r="I136" i="41" s="1"/>
  <c r="I137" i="41" s="1"/>
  <c r="I138" i="41" s="1"/>
  <c r="I139" i="41" s="1"/>
  <c r="I140" i="41" s="1"/>
  <c r="I141" i="41" s="1"/>
  <c r="I142" i="41" s="1"/>
  <c r="I143" i="41" s="1"/>
  <c r="I144" i="41" s="1"/>
  <c r="I145" i="41" s="1"/>
  <c r="I146" i="41" s="1"/>
  <c r="I147" i="41" s="1"/>
  <c r="I148" i="41" s="1"/>
  <c r="I149" i="41" s="1"/>
  <c r="I150" i="41" s="1"/>
  <c r="I151" i="41" s="1"/>
  <c r="I152" i="41" s="1"/>
  <c r="I153" i="41" s="1"/>
  <c r="I154" i="41" s="1"/>
  <c r="I155" i="41" s="1"/>
  <c r="I156" i="41" s="1"/>
  <c r="I157" i="41" s="1"/>
  <c r="I158" i="41" s="1"/>
  <c r="I159" i="41" s="1"/>
  <c r="I160" i="41" s="1"/>
  <c r="I161" i="41" s="1"/>
  <c r="I162" i="41" s="1"/>
  <c r="I163" i="41" s="1"/>
  <c r="I164" i="41" s="1"/>
  <c r="I165" i="41" s="1"/>
  <c r="I166" i="41" s="1"/>
  <c r="I167" i="41" s="1"/>
  <c r="I168" i="41" s="1"/>
  <c r="I169" i="41" s="1"/>
  <c r="I170" i="41" s="1"/>
  <c r="I171" i="41" s="1"/>
  <c r="I172" i="41" s="1"/>
  <c r="I173" i="41" s="1"/>
  <c r="I174" i="41" s="1"/>
  <c r="I175" i="41" s="1"/>
  <c r="I176" i="41" s="1"/>
  <c r="I177" i="41" s="1"/>
  <c r="I178" i="41" s="1"/>
  <c r="I179" i="41" s="1"/>
  <c r="I180" i="41" s="1"/>
  <c r="I181" i="41" s="1"/>
  <c r="I182" i="41" s="1"/>
  <c r="I183" i="41" s="1"/>
  <c r="I184" i="41" s="1"/>
  <c r="I185" i="41" s="1"/>
  <c r="I186" i="41" s="1"/>
  <c r="I187" i="41" s="1"/>
  <c r="B55" i="41"/>
  <c r="A134" i="41"/>
  <c r="A135" i="41" s="1"/>
  <c r="A136" i="41"/>
  <c r="A137" i="41" s="1"/>
  <c r="A138" i="41" s="1"/>
  <c r="A139" i="41" s="1"/>
  <c r="A140" i="41"/>
  <c r="A141" i="41" s="1"/>
  <c r="A142" i="41" s="1"/>
  <c r="A143" i="41" s="1"/>
  <c r="A144" i="41" s="1"/>
  <c r="A145" i="41" s="1"/>
  <c r="A146" i="41" s="1"/>
  <c r="A147" i="41" s="1"/>
  <c r="A148" i="41" s="1"/>
  <c r="A149" i="41" s="1"/>
  <c r="A150" i="41" s="1"/>
  <c r="A151" i="41" s="1"/>
  <c r="A152" i="41" s="1"/>
  <c r="A153" i="41" s="1"/>
  <c r="A154" i="41" s="1"/>
  <c r="A155" i="41" s="1"/>
  <c r="A156" i="41" s="1"/>
  <c r="A157" i="41" s="1"/>
  <c r="A158" i="41" s="1"/>
  <c r="A159" i="41" s="1"/>
  <c r="A160" i="41" s="1"/>
  <c r="A161" i="41" s="1"/>
  <c r="A162" i="41" s="1"/>
  <c r="A163" i="41" s="1"/>
  <c r="A164" i="41" s="1"/>
  <c r="A165" i="41" s="1"/>
  <c r="A166" i="41" s="1"/>
  <c r="A167" i="41" s="1"/>
  <c r="A168" i="41" s="1"/>
  <c r="A169" i="41" s="1"/>
  <c r="A170" i="41" s="1"/>
  <c r="A171" i="41" s="1"/>
  <c r="A172" i="41" s="1"/>
  <c r="A173" i="41" s="1"/>
  <c r="A174" i="41" s="1"/>
  <c r="A175" i="41" s="1"/>
  <c r="A176" i="41" s="1"/>
  <c r="A177" i="41" s="1"/>
  <c r="A178" i="41" s="1"/>
  <c r="A179" i="41" s="1"/>
  <c r="A180" i="41" s="1"/>
  <c r="A181" i="41" s="1"/>
  <c r="A182" i="41" s="1"/>
  <c r="A183" i="41" s="1"/>
  <c r="A184" i="41" s="1"/>
  <c r="A185" i="41" s="1"/>
  <c r="A186" i="41" s="1"/>
  <c r="A187" i="41" s="1"/>
  <c r="F6" i="10" l="1"/>
  <c r="K100" i="17"/>
  <c r="CG100" i="17" s="1"/>
  <c r="O100" i="17"/>
  <c r="CK100" i="17" s="1"/>
  <c r="S100" i="17"/>
  <c r="CO100" i="17" s="1"/>
  <c r="W100" i="17"/>
  <c r="CS100" i="17" s="1"/>
  <c r="G100" i="17"/>
  <c r="CC100" i="17" s="1"/>
  <c r="AE70" i="17"/>
  <c r="DA70" i="17" s="1"/>
  <c r="AE69" i="17"/>
  <c r="DA69" i="17" s="1"/>
  <c r="AE71" i="17"/>
  <c r="DA71" i="17" s="1"/>
  <c r="W71" i="17"/>
  <c r="CS71" i="17" s="1"/>
  <c r="S71" i="17"/>
  <c r="CO71" i="17" s="1"/>
  <c r="O71" i="17"/>
  <c r="CK71" i="17" s="1"/>
  <c r="K71" i="17"/>
  <c r="CG71" i="17" s="1"/>
  <c r="G71" i="17"/>
  <c r="CC71" i="17" s="1"/>
  <c r="AA70" i="17"/>
  <c r="CW70" i="17" s="1"/>
  <c r="W70" i="17"/>
  <c r="CS70" i="17" s="1"/>
  <c r="S70" i="17"/>
  <c r="CO70" i="17" s="1"/>
  <c r="O70" i="17"/>
  <c r="CK70" i="17" s="1"/>
  <c r="K70" i="17"/>
  <c r="CG70" i="17" s="1"/>
  <c r="G70" i="17"/>
  <c r="CC70" i="17" s="1"/>
  <c r="F6" i="12" l="1"/>
  <c r="F6" i="13"/>
  <c r="F6" i="15" s="1"/>
  <c r="F6" i="11"/>
  <c r="AG71" i="17"/>
  <c r="DC71" i="17" s="1"/>
  <c r="AG70" i="17"/>
  <c r="DC70" i="17" s="1"/>
  <c r="G5" i="9"/>
  <c r="F5" i="10"/>
  <c r="D5" i="9"/>
  <c r="F6" i="14" l="1"/>
  <c r="F6" i="45"/>
  <c r="F12" i="9" s="1"/>
  <c r="F5" i="12"/>
  <c r="F5" i="11"/>
  <c r="F5" i="9"/>
  <c r="W99" i="17"/>
  <c r="CS99" i="17" s="1"/>
  <c r="S99" i="17"/>
  <c r="CO99" i="17" s="1"/>
  <c r="O99" i="17"/>
  <c r="CK99" i="17" s="1"/>
  <c r="K99" i="17"/>
  <c r="CG99" i="17" s="1"/>
  <c r="G99" i="17"/>
  <c r="CC99" i="17" s="1"/>
  <c r="E5" i="9"/>
  <c r="AG69" i="17"/>
  <c r="DC69" i="17" s="1"/>
  <c r="AA69" i="17"/>
  <c r="CW69" i="17" s="1"/>
  <c r="AA68" i="17"/>
  <c r="CW68" i="17" s="1"/>
  <c r="AA67" i="17"/>
  <c r="CW67" i="17" s="1"/>
  <c r="AA66" i="17"/>
  <c r="CW66" i="17" s="1"/>
  <c r="AA65" i="17"/>
  <c r="CW65" i="17" s="1"/>
  <c r="AA64" i="17"/>
  <c r="CW64" i="17" s="1"/>
  <c r="AA63" i="17"/>
  <c r="CW63" i="17" s="1"/>
  <c r="AA62" i="17"/>
  <c r="CW62" i="17" s="1"/>
  <c r="AA61" i="17"/>
  <c r="CW61" i="17" s="1"/>
  <c r="AA60" i="17"/>
  <c r="CW60" i="17" s="1"/>
  <c r="AA59" i="17"/>
  <c r="CW59" i="17" s="1"/>
  <c r="AA58" i="17"/>
  <c r="CW58" i="17" s="1"/>
  <c r="AA57" i="17"/>
  <c r="CW57" i="17" s="1"/>
  <c r="AA56" i="17"/>
  <c r="CW56" i="17" s="1"/>
  <c r="AA49" i="17"/>
  <c r="CW49" i="17" s="1"/>
  <c r="AA48" i="17"/>
  <c r="CW48" i="17" s="1"/>
  <c r="AA47" i="17"/>
  <c r="CW47" i="17" s="1"/>
  <c r="AA46" i="17"/>
  <c r="CW46" i="17" s="1"/>
  <c r="AA45" i="17"/>
  <c r="CW45" i="17" s="1"/>
  <c r="AA44" i="17"/>
  <c r="CW44" i="17" s="1"/>
  <c r="AA43" i="17"/>
  <c r="CW43" i="17" s="1"/>
  <c r="AA42" i="17"/>
  <c r="CW42" i="17" s="1"/>
  <c r="AA41" i="17"/>
  <c r="CW41" i="17" s="1"/>
  <c r="AA40" i="17"/>
  <c r="CW40" i="17" s="1"/>
  <c r="AA39" i="17"/>
  <c r="CW39" i="17" s="1"/>
  <c r="AA38" i="17"/>
  <c r="CW38" i="17" s="1"/>
  <c r="AA37" i="17"/>
  <c r="CW37" i="17" s="1"/>
  <c r="AA36" i="17"/>
  <c r="CW36" i="17" s="1"/>
  <c r="AA35" i="17"/>
  <c r="CW35" i="17" s="1"/>
  <c r="AA34" i="17"/>
  <c r="CW34" i="17" s="1"/>
  <c r="AA33" i="17"/>
  <c r="CW33" i="17" s="1"/>
  <c r="AA32" i="17"/>
  <c r="CW32" i="17" s="1"/>
  <c r="AA31" i="17"/>
  <c r="CW31" i="17" s="1"/>
  <c r="AA30" i="17"/>
  <c r="CW30" i="17" s="1"/>
  <c r="AA29" i="17"/>
  <c r="CW29" i="17" s="1"/>
  <c r="AA28" i="17"/>
  <c r="CW28" i="17" s="1"/>
  <c r="AA27" i="17"/>
  <c r="CW27" i="17" s="1"/>
  <c r="AA26" i="17"/>
  <c r="CW26" i="17" s="1"/>
  <c r="AA25" i="17"/>
  <c r="AA24" i="17"/>
  <c r="AA23" i="17"/>
  <c r="AA20" i="17"/>
  <c r="CW20" i="17" s="1"/>
  <c r="AA19" i="17"/>
  <c r="CW19" i="17" s="1"/>
  <c r="AA18" i="17"/>
  <c r="CW18" i="17" s="1"/>
  <c r="AA17" i="17"/>
  <c r="CW17" i="17" s="1"/>
  <c r="AA16" i="17"/>
  <c r="CW16" i="17" s="1"/>
  <c r="AA15" i="17"/>
  <c r="CW15" i="17" s="1"/>
  <c r="AA14" i="17"/>
  <c r="CW14" i="17" s="1"/>
  <c r="W69" i="17"/>
  <c r="CS69" i="17" s="1"/>
  <c r="S69" i="17"/>
  <c r="CO69" i="17" s="1"/>
  <c r="O69" i="17"/>
  <c r="CK69" i="17" s="1"/>
  <c r="K69" i="17"/>
  <c r="CG69" i="17" s="1"/>
  <c r="G69" i="17"/>
  <c r="CC69" i="17" s="1"/>
  <c r="H5" i="9" l="1"/>
  <c r="J5" i="9" s="1"/>
  <c r="F5" i="45"/>
  <c r="E12" i="9" s="1"/>
  <c r="CW25" i="17"/>
  <c r="CW23" i="17"/>
  <c r="CW24" i="17"/>
  <c r="AA21" i="17"/>
  <c r="CW21" i="17" s="1"/>
  <c r="AA22" i="17"/>
  <c r="F8" i="12" l="1"/>
  <c r="C12" i="46"/>
  <c r="E5" i="27"/>
  <c r="F9" i="13"/>
  <c r="G11" i="9" s="1"/>
  <c r="F9" i="15"/>
  <c r="G14" i="9" s="1"/>
  <c r="F9" i="14"/>
  <c r="G13" i="9" s="1"/>
  <c r="F9" i="45"/>
  <c r="G12" i="9" s="1"/>
  <c r="CW22" i="17"/>
  <c r="CU50" i="17"/>
  <c r="G10" i="9"/>
  <c r="F9" i="12"/>
  <c r="AA50" i="17"/>
  <c r="CU51" i="17"/>
  <c r="E14" i="27" l="1"/>
  <c r="E15" i="27"/>
  <c r="CW50" i="17"/>
  <c r="CU52" i="17"/>
  <c r="AA51" i="17"/>
  <c r="CW51" i="17" l="1"/>
  <c r="CU53" i="17"/>
  <c r="AA52" i="17"/>
  <c r="CW52" i="17" s="1"/>
  <c r="CU54" i="17"/>
  <c r="AA53" i="17"/>
  <c r="CW53" i="17" s="1"/>
  <c r="AA54" i="17" l="1"/>
  <c r="CW54" i="17" l="1"/>
  <c r="Y75" i="17"/>
  <c r="Y78" i="17"/>
  <c r="CU55" i="17"/>
  <c r="AA101" i="17"/>
  <c r="CW101" i="17" s="1"/>
  <c r="AA103" i="17"/>
  <c r="CW103" i="17" s="1"/>
  <c r="AA102" i="17"/>
  <c r="CW102" i="17" s="1"/>
  <c r="AA100" i="17"/>
  <c r="CW100" i="17" s="1"/>
  <c r="AA55" i="17"/>
  <c r="Y103" i="17" s="1"/>
  <c r="CU103" i="17" s="1"/>
  <c r="AA99" i="17"/>
  <c r="CW99" i="17" s="1"/>
  <c r="AA94" i="17"/>
  <c r="CW94" i="17" s="1"/>
  <c r="AA90" i="17"/>
  <c r="CW90" i="17" s="1"/>
  <c r="AA96" i="17"/>
  <c r="CW96" i="17" s="1"/>
  <c r="AA97" i="17"/>
  <c r="CW97" i="17" s="1"/>
  <c r="AA98" i="17"/>
  <c r="CW98" i="17" s="1"/>
  <c r="AA92" i="17"/>
  <c r="CW92" i="17" s="1"/>
  <c r="AA95" i="17"/>
  <c r="CW95" i="17" s="1"/>
  <c r="AA93" i="17"/>
  <c r="CW93" i="17" s="1"/>
  <c r="AA91" i="17"/>
  <c r="CW91" i="17" s="1"/>
  <c r="AA89" i="17"/>
  <c r="CW89" i="17" s="1"/>
  <c r="CW55" i="17" l="1"/>
  <c r="Y102" i="17"/>
  <c r="CU102" i="17" s="1"/>
  <c r="Y89" i="17"/>
  <c r="CU89" i="17" s="1"/>
  <c r="Y101" i="17"/>
  <c r="CU101" i="17" s="1"/>
  <c r="Y98" i="17"/>
  <c r="CU98" i="17" s="1"/>
  <c r="CU75" i="17"/>
  <c r="Y94" i="17"/>
  <c r="CU94" i="17" s="1"/>
  <c r="Y92" i="17"/>
  <c r="CU92" i="17" s="1"/>
  <c r="Y95" i="17"/>
  <c r="CU95" i="17" s="1"/>
  <c r="Y90" i="17"/>
  <c r="CU90" i="17" s="1"/>
  <c r="Y100" i="17"/>
  <c r="CU100" i="17" s="1"/>
  <c r="Y91" i="17"/>
  <c r="CU91" i="17" s="1"/>
  <c r="Y97" i="17"/>
  <c r="CU97" i="17" s="1"/>
  <c r="Y96" i="17"/>
  <c r="CU96" i="17" s="1"/>
  <c r="Y99" i="17"/>
  <c r="CU99" i="17" s="1"/>
  <c r="Y93" i="17"/>
  <c r="CU93" i="17" s="1"/>
  <c r="W98" i="17" l="1"/>
  <c r="CS98" i="17" s="1"/>
  <c r="S98" i="17"/>
  <c r="CO98" i="17" s="1"/>
  <c r="O98" i="17"/>
  <c r="CK98" i="17" s="1"/>
  <c r="K98" i="17"/>
  <c r="CG98" i="17" s="1"/>
  <c r="G98" i="17"/>
  <c r="CC98" i="17" s="1"/>
  <c r="AE68" i="17"/>
  <c r="DA68" i="17" s="1"/>
  <c r="W68" i="17"/>
  <c r="CS68" i="17" s="1"/>
  <c r="S68" i="17"/>
  <c r="CO68" i="17" s="1"/>
  <c r="O68" i="17"/>
  <c r="CK68" i="17" s="1"/>
  <c r="K68" i="17"/>
  <c r="CG68" i="17" s="1"/>
  <c r="G68" i="17"/>
  <c r="CC68" i="17" s="1"/>
  <c r="AG68" i="17" l="1"/>
  <c r="DC68" i="17" s="1"/>
  <c r="F8" i="11"/>
  <c r="W97" i="17"/>
  <c r="CS97" i="17" s="1"/>
  <c r="S97" i="17"/>
  <c r="CO97" i="17" s="1"/>
  <c r="O97" i="17"/>
  <c r="CK97" i="17" s="1"/>
  <c r="K97" i="17"/>
  <c r="CG97" i="17" s="1"/>
  <c r="G97" i="17"/>
  <c r="CC97" i="17" s="1"/>
  <c r="AE67" i="17"/>
  <c r="DA67" i="17" s="1"/>
  <c r="W67" i="17"/>
  <c r="CS67" i="17" s="1"/>
  <c r="S67" i="17"/>
  <c r="CO67" i="17" s="1"/>
  <c r="O67" i="17"/>
  <c r="CK67" i="17" s="1"/>
  <c r="K67" i="17"/>
  <c r="CG67" i="17" s="1"/>
  <c r="G67" i="17"/>
  <c r="CC67" i="17" s="1"/>
  <c r="AG67" i="17" l="1"/>
  <c r="DC67" i="17" s="1"/>
  <c r="AE66" i="17"/>
  <c r="DA66" i="17" s="1"/>
  <c r="W96" i="17"/>
  <c r="CS96" i="17" s="1"/>
  <c r="W95" i="17"/>
  <c r="CS95" i="17" s="1"/>
  <c r="W94" i="17"/>
  <c r="CS94" i="17" s="1"/>
  <c r="W93" i="17"/>
  <c r="CS93" i="17" s="1"/>
  <c r="W92" i="17"/>
  <c r="CS92" i="17" s="1"/>
  <c r="W91" i="17"/>
  <c r="CS91" i="17" s="1"/>
  <c r="W90" i="17"/>
  <c r="CS90" i="17" s="1"/>
  <c r="W89" i="17"/>
  <c r="CS89" i="17" s="1"/>
  <c r="W66" i="17"/>
  <c r="CS66" i="17" s="1"/>
  <c r="W65" i="17"/>
  <c r="CS65" i="17" s="1"/>
  <c r="W64" i="17"/>
  <c r="CS64" i="17" s="1"/>
  <c r="W63" i="17"/>
  <c r="CS63" i="17" s="1"/>
  <c r="W62" i="17"/>
  <c r="CS62" i="17" s="1"/>
  <c r="W61" i="17"/>
  <c r="CS61" i="17" s="1"/>
  <c r="W60" i="17"/>
  <c r="CS60" i="17" s="1"/>
  <c r="W59" i="17"/>
  <c r="CS59" i="17" s="1"/>
  <c r="W58" i="17"/>
  <c r="CS58" i="17" s="1"/>
  <c r="W57" i="17"/>
  <c r="CS57" i="17" s="1"/>
  <c r="W56" i="17"/>
  <c r="CS56" i="17" s="1"/>
  <c r="W55" i="17"/>
  <c r="CS55" i="17" s="1"/>
  <c r="W54" i="17"/>
  <c r="CS54" i="17" s="1"/>
  <c r="W53" i="17"/>
  <c r="CS53" i="17" s="1"/>
  <c r="W52" i="17"/>
  <c r="CS52" i="17" s="1"/>
  <c r="W51" i="17"/>
  <c r="CS51" i="17" s="1"/>
  <c r="W50" i="17"/>
  <c r="CS50" i="17" s="1"/>
  <c r="W49" i="17"/>
  <c r="CS49" i="17" s="1"/>
  <c r="W48" i="17"/>
  <c r="CS48" i="17" s="1"/>
  <c r="W47" i="17"/>
  <c r="CS47" i="17" s="1"/>
  <c r="W46" i="17"/>
  <c r="CS46" i="17" s="1"/>
  <c r="W45" i="17"/>
  <c r="CS45" i="17" s="1"/>
  <c r="W44" i="17"/>
  <c r="CS44" i="17" s="1"/>
  <c r="W43" i="17"/>
  <c r="CS43" i="17" s="1"/>
  <c r="W42" i="17"/>
  <c r="CS42" i="17" s="1"/>
  <c r="W41" i="17"/>
  <c r="CS41" i="17" s="1"/>
  <c r="W40" i="17"/>
  <c r="CS40" i="17" s="1"/>
  <c r="W39" i="17"/>
  <c r="CS39" i="17" s="1"/>
  <c r="W38" i="17"/>
  <c r="CS38" i="17" s="1"/>
  <c r="W37" i="17"/>
  <c r="CS37" i="17" s="1"/>
  <c r="W36" i="17"/>
  <c r="CS36" i="17" s="1"/>
  <c r="W35" i="17"/>
  <c r="CS35" i="17" s="1"/>
  <c r="W34" i="17"/>
  <c r="CS34" i="17" s="1"/>
  <c r="W33" i="17"/>
  <c r="CS33" i="17" s="1"/>
  <c r="W32" i="17"/>
  <c r="CS32" i="17" s="1"/>
  <c r="W31" i="17"/>
  <c r="CS31" i="17" s="1"/>
  <c r="W30" i="17"/>
  <c r="CS30" i="17" s="1"/>
  <c r="W29" i="17"/>
  <c r="CS29" i="17" s="1"/>
  <c r="W28" i="17"/>
  <c r="CS28" i="17" s="1"/>
  <c r="W27" i="17"/>
  <c r="CS27" i="17" s="1"/>
  <c r="W26" i="17"/>
  <c r="CS26" i="17" s="1"/>
  <c r="W25" i="17"/>
  <c r="W24" i="17"/>
  <c r="W23" i="17"/>
  <c r="W22" i="17"/>
  <c r="W21" i="17"/>
  <c r="CS21" i="17" s="1"/>
  <c r="W20" i="17"/>
  <c r="CS20" i="17" s="1"/>
  <c r="W19" i="17"/>
  <c r="CS19" i="17" s="1"/>
  <c r="W18" i="17"/>
  <c r="CS18" i="17" s="1"/>
  <c r="W17" i="17"/>
  <c r="CS17" i="17" s="1"/>
  <c r="W16" i="17"/>
  <c r="CS16" i="17" s="1"/>
  <c r="S66" i="17"/>
  <c r="CO66" i="17" s="1"/>
  <c r="O66" i="17"/>
  <c r="CK66" i="17" s="1"/>
  <c r="K66" i="17"/>
  <c r="CG66" i="17" s="1"/>
  <c r="G66" i="17"/>
  <c r="CC66" i="17" s="1"/>
  <c r="S96" i="17"/>
  <c r="CO96" i="17" s="1"/>
  <c r="O96" i="17"/>
  <c r="CK96" i="17" s="1"/>
  <c r="K96" i="17"/>
  <c r="CG96" i="17" s="1"/>
  <c r="G96" i="17"/>
  <c r="CC96" i="17" s="1"/>
  <c r="S95" i="17"/>
  <c r="CO95" i="17" s="1"/>
  <c r="S94" i="17"/>
  <c r="CO94" i="17" s="1"/>
  <c r="S93" i="17"/>
  <c r="CO93" i="17" s="1"/>
  <c r="S92" i="17"/>
  <c r="CO92" i="17" s="1"/>
  <c r="S91" i="17"/>
  <c r="CO91" i="17" s="1"/>
  <c r="S90" i="17"/>
  <c r="CO90" i="17" s="1"/>
  <c r="S89" i="17"/>
  <c r="CO89" i="17" s="1"/>
  <c r="S65" i="17"/>
  <c r="CO65" i="17" s="1"/>
  <c r="S64" i="17"/>
  <c r="CO64" i="17" s="1"/>
  <c r="S63" i="17"/>
  <c r="CO63" i="17" s="1"/>
  <c r="S62" i="17"/>
  <c r="CO62" i="17" s="1"/>
  <c r="S61" i="17"/>
  <c r="CO61" i="17" s="1"/>
  <c r="S60" i="17"/>
  <c r="CO60" i="17" s="1"/>
  <c r="S59" i="17"/>
  <c r="CO59" i="17" s="1"/>
  <c r="S58" i="17"/>
  <c r="CO58" i="17" s="1"/>
  <c r="S57" i="17"/>
  <c r="CO57" i="17" s="1"/>
  <c r="S56" i="17"/>
  <c r="CO56" i="17" s="1"/>
  <c r="S55" i="17"/>
  <c r="CO55" i="17" s="1"/>
  <c r="S54" i="17"/>
  <c r="CO54" i="17" s="1"/>
  <c r="S53" i="17"/>
  <c r="CO53" i="17" s="1"/>
  <c r="S52" i="17"/>
  <c r="CO52" i="17" s="1"/>
  <c r="S51" i="17"/>
  <c r="CO51" i="17" s="1"/>
  <c r="S50" i="17"/>
  <c r="CO50" i="17" s="1"/>
  <c r="S49" i="17"/>
  <c r="CO49" i="17" s="1"/>
  <c r="S48" i="17"/>
  <c r="CO48" i="17" s="1"/>
  <c r="S47" i="17"/>
  <c r="CO47" i="17" s="1"/>
  <c r="S46" i="17"/>
  <c r="CO46" i="17" s="1"/>
  <c r="S45" i="17"/>
  <c r="CO45" i="17" s="1"/>
  <c r="S44" i="17"/>
  <c r="CO44" i="17" s="1"/>
  <c r="S43" i="17"/>
  <c r="CO43" i="17" s="1"/>
  <c r="S42" i="17"/>
  <c r="CO42" i="17" s="1"/>
  <c r="S41" i="17"/>
  <c r="CO41" i="17" s="1"/>
  <c r="S40" i="17"/>
  <c r="CO40" i="17" s="1"/>
  <c r="S39" i="17"/>
  <c r="CO39" i="17" s="1"/>
  <c r="S38" i="17"/>
  <c r="CO38" i="17" s="1"/>
  <c r="S37" i="17"/>
  <c r="CO37" i="17" s="1"/>
  <c r="S36" i="17"/>
  <c r="CO36" i="17" s="1"/>
  <c r="S35" i="17"/>
  <c r="CO35" i="17" s="1"/>
  <c r="S34" i="17"/>
  <c r="CO34" i="17" s="1"/>
  <c r="S33" i="17"/>
  <c r="CO33" i="17" s="1"/>
  <c r="S32" i="17"/>
  <c r="CO32" i="17" s="1"/>
  <c r="S31" i="17"/>
  <c r="CO31" i="17" s="1"/>
  <c r="S30" i="17"/>
  <c r="CO30" i="17" s="1"/>
  <c r="S29" i="17"/>
  <c r="CO29" i="17" s="1"/>
  <c r="S28" i="17"/>
  <c r="CO28" i="17" s="1"/>
  <c r="S27" i="17"/>
  <c r="CO27" i="17" s="1"/>
  <c r="S26" i="17"/>
  <c r="CO26" i="17" s="1"/>
  <c r="S25" i="17"/>
  <c r="S24" i="17"/>
  <c r="S23" i="17"/>
  <c r="S22" i="17"/>
  <c r="S21" i="17"/>
  <c r="CO21" i="17" s="1"/>
  <c r="S20" i="17"/>
  <c r="CO20" i="17" s="1"/>
  <c r="S19" i="17"/>
  <c r="CO19" i="17" s="1"/>
  <c r="S18" i="17"/>
  <c r="CO18" i="17" s="1"/>
  <c r="S17" i="17"/>
  <c r="CO17" i="17" s="1"/>
  <c r="S16" i="17"/>
  <c r="CO16" i="17" s="1"/>
  <c r="S15" i="17"/>
  <c r="CO15" i="17" s="1"/>
  <c r="S14" i="17"/>
  <c r="CO14" i="17" s="1"/>
  <c r="S13" i="17"/>
  <c r="CO13" i="17" s="1"/>
  <c r="S12" i="17"/>
  <c r="CO12" i="17" s="1"/>
  <c r="S11" i="17"/>
  <c r="CO11" i="17" s="1"/>
  <c r="S10" i="17"/>
  <c r="CO10" i="17" s="1"/>
  <c r="S9" i="17"/>
  <c r="CO9" i="17" s="1"/>
  <c r="CS25" i="17" l="1"/>
  <c r="U78" i="17"/>
  <c r="U75" i="17"/>
  <c r="CO25" i="17"/>
  <c r="Q75" i="17"/>
  <c r="CM75" i="17" s="1"/>
  <c r="Q78" i="17"/>
  <c r="Q101" i="17"/>
  <c r="CM101" i="17" s="1"/>
  <c r="CO22" i="17"/>
  <c r="Q102" i="17"/>
  <c r="CM102" i="17" s="1"/>
  <c r="CO23" i="17"/>
  <c r="CO24" i="17"/>
  <c r="Q103" i="17"/>
  <c r="CM103" i="17" s="1"/>
  <c r="CS22" i="17"/>
  <c r="U101" i="17"/>
  <c r="CQ101" i="17" s="1"/>
  <c r="U102" i="17"/>
  <c r="CQ102" i="17" s="1"/>
  <c r="CS23" i="17"/>
  <c r="CQ75" i="17"/>
  <c r="U103" i="17"/>
  <c r="CQ103" i="17" s="1"/>
  <c r="CS24" i="17"/>
  <c r="AG66" i="17"/>
  <c r="DC66" i="17" s="1"/>
  <c r="U100" i="17"/>
  <c r="CQ100" i="17" s="1"/>
  <c r="Q100" i="17"/>
  <c r="CM100" i="17" s="1"/>
  <c r="U99" i="17"/>
  <c r="CQ99" i="17" s="1"/>
  <c r="Q99" i="17"/>
  <c r="CM99" i="17" s="1"/>
  <c r="Q98" i="17"/>
  <c r="CM98" i="17" s="1"/>
  <c r="U98" i="17"/>
  <c r="CQ98" i="17" s="1"/>
  <c r="Q97" i="17"/>
  <c r="CM97" i="17" s="1"/>
  <c r="U97" i="17"/>
  <c r="CQ97" i="17" s="1"/>
  <c r="U93" i="17"/>
  <c r="CQ93" i="17" s="1"/>
  <c r="U92" i="17"/>
  <c r="CQ92" i="17" s="1"/>
  <c r="Q96" i="17"/>
  <c r="CM96" i="17" s="1"/>
  <c r="U89" i="17"/>
  <c r="CQ89" i="17" s="1"/>
  <c r="Q90" i="17"/>
  <c r="CM90" i="17" s="1"/>
  <c r="Q91" i="17"/>
  <c r="CM91" i="17" s="1"/>
  <c r="U90" i="17"/>
  <c r="CQ90" i="17" s="1"/>
  <c r="U94" i="17"/>
  <c r="CQ94" i="17" s="1"/>
  <c r="U91" i="17"/>
  <c r="CQ91" i="17" s="1"/>
  <c r="U95" i="17"/>
  <c r="CQ95" i="17" s="1"/>
  <c r="Q92" i="17"/>
  <c r="CM92" i="17" s="1"/>
  <c r="Q89" i="17"/>
  <c r="CM89" i="17" s="1"/>
  <c r="Q95" i="17"/>
  <c r="CM95" i="17" s="1"/>
  <c r="U96" i="17"/>
  <c r="CQ96" i="17" s="1"/>
  <c r="Q94" i="17"/>
  <c r="CM94" i="17" s="1"/>
  <c r="Q93" i="17"/>
  <c r="CM93" i="17" s="1"/>
  <c r="O95" i="17" l="1"/>
  <c r="CK95" i="17" s="1"/>
  <c r="O94" i="17"/>
  <c r="CK94" i="17" s="1"/>
  <c r="K95" i="17"/>
  <c r="CG95" i="17" s="1"/>
  <c r="K94" i="17"/>
  <c r="CG94" i="17" s="1"/>
  <c r="G95" i="17"/>
  <c r="CC95" i="17" s="1"/>
  <c r="G94" i="17"/>
  <c r="CC94" i="17" s="1"/>
  <c r="O9" i="17"/>
  <c r="CK9" i="17" s="1"/>
  <c r="O10" i="17"/>
  <c r="CK10" i="17" s="1"/>
  <c r="O11" i="17"/>
  <c r="CK11" i="17" s="1"/>
  <c r="O12" i="17"/>
  <c r="CK12" i="17" s="1"/>
  <c r="O13" i="17"/>
  <c r="CK13" i="17" s="1"/>
  <c r="O14" i="17"/>
  <c r="CK14" i="17" s="1"/>
  <c r="O15" i="17"/>
  <c r="CK15" i="17" s="1"/>
  <c r="O16" i="17"/>
  <c r="CK16" i="17" s="1"/>
  <c r="O17" i="17"/>
  <c r="CK17" i="17" s="1"/>
  <c r="O18" i="17"/>
  <c r="CK18" i="17" s="1"/>
  <c r="O19" i="17"/>
  <c r="CK19" i="17" s="1"/>
  <c r="O20" i="17"/>
  <c r="CK20" i="17" s="1"/>
  <c r="O21" i="17"/>
  <c r="CK21" i="17" s="1"/>
  <c r="O22" i="17"/>
  <c r="O23" i="17"/>
  <c r="O24" i="17"/>
  <c r="O25" i="17"/>
  <c r="O26" i="17"/>
  <c r="CK26" i="17" s="1"/>
  <c r="O27" i="17"/>
  <c r="CK27" i="17" s="1"/>
  <c r="O28" i="17"/>
  <c r="CK28" i="17" s="1"/>
  <c r="O29" i="17"/>
  <c r="CK29" i="17" s="1"/>
  <c r="O30" i="17"/>
  <c r="CK30" i="17" s="1"/>
  <c r="O31" i="17"/>
  <c r="CK31" i="17" s="1"/>
  <c r="O32" i="17"/>
  <c r="CK32" i="17" s="1"/>
  <c r="O33" i="17"/>
  <c r="CK33" i="17" s="1"/>
  <c r="O34" i="17"/>
  <c r="CK34" i="17" s="1"/>
  <c r="O35" i="17"/>
  <c r="CK35" i="17" s="1"/>
  <c r="O36" i="17"/>
  <c r="CK36" i="17" s="1"/>
  <c r="O37" i="17"/>
  <c r="CK37" i="17" s="1"/>
  <c r="O38" i="17"/>
  <c r="CK38" i="17" s="1"/>
  <c r="O39" i="17"/>
  <c r="CK39" i="17" s="1"/>
  <c r="O40" i="17"/>
  <c r="CK40" i="17" s="1"/>
  <c r="O41" i="17"/>
  <c r="CK41" i="17" s="1"/>
  <c r="O42" i="17"/>
  <c r="CK42" i="17" s="1"/>
  <c r="O43" i="17"/>
  <c r="CK43" i="17" s="1"/>
  <c r="O44" i="17"/>
  <c r="CK44" i="17" s="1"/>
  <c r="O45" i="17"/>
  <c r="CK45" i="17" s="1"/>
  <c r="O46" i="17"/>
  <c r="CK46" i="17" s="1"/>
  <c r="O47" i="17"/>
  <c r="CK47" i="17" s="1"/>
  <c r="O48" i="17"/>
  <c r="CK48" i="17" s="1"/>
  <c r="O49" i="17"/>
  <c r="CK49" i="17" s="1"/>
  <c r="O50" i="17"/>
  <c r="CK50" i="17" s="1"/>
  <c r="O51" i="17"/>
  <c r="CK51" i="17" s="1"/>
  <c r="O52" i="17"/>
  <c r="CK52" i="17" s="1"/>
  <c r="O53" i="17"/>
  <c r="CK53" i="17" s="1"/>
  <c r="O54" i="17"/>
  <c r="CK54" i="17" s="1"/>
  <c r="O55" i="17"/>
  <c r="CK55" i="17" s="1"/>
  <c r="O56" i="17"/>
  <c r="CK56" i="17" s="1"/>
  <c r="O57" i="17"/>
  <c r="CK57" i="17" s="1"/>
  <c r="O58" i="17"/>
  <c r="CK58" i="17" s="1"/>
  <c r="O59" i="17"/>
  <c r="CK59" i="17" s="1"/>
  <c r="O60" i="17"/>
  <c r="CK60" i="17" s="1"/>
  <c r="O61" i="17"/>
  <c r="CK61" i="17" s="1"/>
  <c r="O62" i="17"/>
  <c r="CK62" i="17" s="1"/>
  <c r="O63" i="17"/>
  <c r="CK63" i="17" s="1"/>
  <c r="O64" i="17"/>
  <c r="CK64" i="17" s="1"/>
  <c r="O65" i="17"/>
  <c r="CK65" i="17" s="1"/>
  <c r="AE64" i="17"/>
  <c r="DA64" i="17" s="1"/>
  <c r="AE65" i="17"/>
  <c r="DA65" i="17" s="1"/>
  <c r="K64" i="17"/>
  <c r="CG64" i="17" s="1"/>
  <c r="G64" i="17"/>
  <c r="CC64" i="17" s="1"/>
  <c r="CK25" i="17" l="1"/>
  <c r="M78" i="17"/>
  <c r="M75" i="17"/>
  <c r="CI75" i="17" s="1"/>
  <c r="CK22" i="17"/>
  <c r="M101" i="17"/>
  <c r="CI101" i="17" s="1"/>
  <c r="CK23" i="17"/>
  <c r="M102" i="17"/>
  <c r="CI102" i="17" s="1"/>
  <c r="M103" i="17"/>
  <c r="CI103" i="17" s="1"/>
  <c r="CK24" i="17"/>
  <c r="AG64" i="17"/>
  <c r="DC64" i="17" s="1"/>
  <c r="M100" i="17"/>
  <c r="CI100" i="17" s="1"/>
  <c r="M99" i="17"/>
  <c r="CI99" i="17" s="1"/>
  <c r="M98" i="17"/>
  <c r="CI98" i="17" s="1"/>
  <c r="M97" i="17"/>
  <c r="CI97" i="17" s="1"/>
  <c r="M96" i="17"/>
  <c r="CI96" i="17" s="1"/>
  <c r="M94" i="17"/>
  <c r="CI94" i="17" s="1"/>
  <c r="M95" i="17"/>
  <c r="CI95" i="17" s="1"/>
  <c r="F10" i="9" l="1"/>
  <c r="E11" i="9"/>
  <c r="E9" i="9"/>
  <c r="E10" i="9"/>
  <c r="F13" i="9"/>
  <c r="F14" i="9"/>
  <c r="D14" i="9"/>
  <c r="D13" i="9"/>
  <c r="F11" i="9"/>
  <c r="D11" i="9"/>
  <c r="D10" i="9"/>
  <c r="F9" i="9"/>
  <c r="D9" i="9"/>
  <c r="G9" i="17"/>
  <c r="CC9" i="17" s="1"/>
  <c r="K9" i="17"/>
  <c r="CG9" i="17" s="1"/>
  <c r="G10" i="17"/>
  <c r="CC10" i="17" s="1"/>
  <c r="K10" i="17"/>
  <c r="CG10" i="17" s="1"/>
  <c r="G11" i="17"/>
  <c r="CC11" i="17" s="1"/>
  <c r="K11" i="17"/>
  <c r="CG11" i="17" s="1"/>
  <c r="G12" i="17"/>
  <c r="CC12" i="17" s="1"/>
  <c r="K12" i="17"/>
  <c r="CG12" i="17" s="1"/>
  <c r="G13" i="17"/>
  <c r="CC13" i="17" s="1"/>
  <c r="K13" i="17"/>
  <c r="CG13" i="17" s="1"/>
  <c r="O93" i="17"/>
  <c r="CK93" i="17" s="1"/>
  <c r="O92" i="17"/>
  <c r="CK92" i="17" s="1"/>
  <c r="O91" i="17"/>
  <c r="CK91" i="17" s="1"/>
  <c r="O90" i="17"/>
  <c r="CK90" i="17" s="1"/>
  <c r="O89" i="17"/>
  <c r="CK89" i="17" s="1"/>
  <c r="K93" i="17"/>
  <c r="CG93" i="17" s="1"/>
  <c r="K92" i="17"/>
  <c r="CG92" i="17" s="1"/>
  <c r="K91" i="17"/>
  <c r="CG91" i="17" s="1"/>
  <c r="K90" i="17"/>
  <c r="CG90" i="17" s="1"/>
  <c r="K89" i="17"/>
  <c r="CG89" i="17" s="1"/>
  <c r="G91" i="17"/>
  <c r="CC91" i="17" s="1"/>
  <c r="G92" i="17"/>
  <c r="CC92" i="17" s="1"/>
  <c r="G93" i="17"/>
  <c r="CC93" i="17" s="1"/>
  <c r="G90" i="17"/>
  <c r="CC90" i="17" s="1"/>
  <c r="G89" i="17"/>
  <c r="CC89" i="17" s="1"/>
  <c r="AE10" i="17"/>
  <c r="DA10" i="17" s="1"/>
  <c r="AE11" i="17"/>
  <c r="DA11" i="17" s="1"/>
  <c r="AE12" i="17"/>
  <c r="DA12" i="17" s="1"/>
  <c r="AE13" i="17"/>
  <c r="DA13" i="17" s="1"/>
  <c r="G14" i="17"/>
  <c r="CC14" i="17" s="1"/>
  <c r="K14" i="17"/>
  <c r="CG14" i="17" s="1"/>
  <c r="AE14" i="17"/>
  <c r="DA14" i="17" s="1"/>
  <c r="G15" i="17"/>
  <c r="CC15" i="17" s="1"/>
  <c r="K15" i="17"/>
  <c r="CG15" i="17" s="1"/>
  <c r="AE15" i="17"/>
  <c r="DA15" i="17" s="1"/>
  <c r="G16" i="17"/>
  <c r="CC16" i="17" s="1"/>
  <c r="K16" i="17"/>
  <c r="CG16" i="17" s="1"/>
  <c r="AE16" i="17"/>
  <c r="DA16" i="17" s="1"/>
  <c r="G17" i="17"/>
  <c r="CC17" i="17" s="1"/>
  <c r="K17" i="17"/>
  <c r="CG17" i="17" s="1"/>
  <c r="AE17" i="17"/>
  <c r="DA17" i="17" s="1"/>
  <c r="G18" i="17"/>
  <c r="CC18" i="17" s="1"/>
  <c r="K18" i="17"/>
  <c r="CG18" i="17" s="1"/>
  <c r="AE18" i="17"/>
  <c r="DA18" i="17" s="1"/>
  <c r="G19" i="17"/>
  <c r="CC19" i="17" s="1"/>
  <c r="K19" i="17"/>
  <c r="CG19" i="17" s="1"/>
  <c r="AE19" i="17"/>
  <c r="DA19" i="17" s="1"/>
  <c r="G20" i="17"/>
  <c r="CC20" i="17" s="1"/>
  <c r="K20" i="17"/>
  <c r="CG20" i="17" s="1"/>
  <c r="AE20" i="17"/>
  <c r="DA20" i="17" s="1"/>
  <c r="G21" i="17"/>
  <c r="CC21" i="17" s="1"/>
  <c r="K21" i="17"/>
  <c r="CG21" i="17" s="1"/>
  <c r="AE21" i="17"/>
  <c r="DA21" i="17" s="1"/>
  <c r="G22" i="17"/>
  <c r="CC22" i="17" s="1"/>
  <c r="K22" i="17"/>
  <c r="AE22" i="17"/>
  <c r="G23" i="17"/>
  <c r="CC23" i="17" s="1"/>
  <c r="K23" i="17"/>
  <c r="AE23" i="17"/>
  <c r="G24" i="17"/>
  <c r="CC24" i="17" s="1"/>
  <c r="K24" i="17"/>
  <c r="AE24" i="17"/>
  <c r="G25" i="17"/>
  <c r="K25" i="17"/>
  <c r="AE25" i="17"/>
  <c r="G26" i="17"/>
  <c r="CC26" i="17" s="1"/>
  <c r="K26" i="17"/>
  <c r="CG26" i="17" s="1"/>
  <c r="AE26" i="17"/>
  <c r="DA26" i="17" s="1"/>
  <c r="G27" i="17"/>
  <c r="CC27" i="17" s="1"/>
  <c r="K27" i="17"/>
  <c r="CG27" i="17" s="1"/>
  <c r="AE27" i="17"/>
  <c r="DA27" i="17" s="1"/>
  <c r="G28" i="17"/>
  <c r="CC28" i="17" s="1"/>
  <c r="K28" i="17"/>
  <c r="CG28" i="17" s="1"/>
  <c r="AE28" i="17"/>
  <c r="DA28" i="17" s="1"/>
  <c r="G29" i="17"/>
  <c r="CC29" i="17" s="1"/>
  <c r="K29" i="17"/>
  <c r="CG29" i="17" s="1"/>
  <c r="AE29" i="17"/>
  <c r="DA29" i="17" s="1"/>
  <c r="G30" i="17"/>
  <c r="CC30" i="17" s="1"/>
  <c r="K30" i="17"/>
  <c r="CG30" i="17" s="1"/>
  <c r="AE30" i="17"/>
  <c r="DA30" i="17" s="1"/>
  <c r="G31" i="17"/>
  <c r="CC31" i="17" s="1"/>
  <c r="K31" i="17"/>
  <c r="CG31" i="17" s="1"/>
  <c r="AE31" i="17"/>
  <c r="DA31" i="17" s="1"/>
  <c r="G32" i="17"/>
  <c r="CC32" i="17" s="1"/>
  <c r="K32" i="17"/>
  <c r="CG32" i="17" s="1"/>
  <c r="AE32" i="17"/>
  <c r="DA32" i="17" s="1"/>
  <c r="G33" i="17"/>
  <c r="CC33" i="17" s="1"/>
  <c r="K33" i="17"/>
  <c r="CG33" i="17" s="1"/>
  <c r="AE33" i="17"/>
  <c r="DA33" i="17" s="1"/>
  <c r="G34" i="17"/>
  <c r="CC34" i="17" s="1"/>
  <c r="K34" i="17"/>
  <c r="CG34" i="17" s="1"/>
  <c r="AE34" i="17"/>
  <c r="DA34" i="17" s="1"/>
  <c r="G35" i="17"/>
  <c r="CC35" i="17" s="1"/>
  <c r="K35" i="17"/>
  <c r="CG35" i="17" s="1"/>
  <c r="AE35" i="17"/>
  <c r="DA35" i="17" s="1"/>
  <c r="G36" i="17"/>
  <c r="CC36" i="17" s="1"/>
  <c r="K36" i="17"/>
  <c r="CG36" i="17" s="1"/>
  <c r="AE36" i="17"/>
  <c r="DA36" i="17" s="1"/>
  <c r="G37" i="17"/>
  <c r="CC37" i="17" s="1"/>
  <c r="K37" i="17"/>
  <c r="CG37" i="17" s="1"/>
  <c r="AE37" i="17"/>
  <c r="DA37" i="17" s="1"/>
  <c r="G38" i="17"/>
  <c r="CC38" i="17" s="1"/>
  <c r="K38" i="17"/>
  <c r="CG38" i="17" s="1"/>
  <c r="AE38" i="17"/>
  <c r="DA38" i="17" s="1"/>
  <c r="G39" i="17"/>
  <c r="CC39" i="17" s="1"/>
  <c r="K39" i="17"/>
  <c r="CG39" i="17" s="1"/>
  <c r="AE39" i="17"/>
  <c r="DA39" i="17" s="1"/>
  <c r="G40" i="17"/>
  <c r="CC40" i="17" s="1"/>
  <c r="K40" i="17"/>
  <c r="CG40" i="17" s="1"/>
  <c r="AE40" i="17"/>
  <c r="DA40" i="17" s="1"/>
  <c r="G41" i="17"/>
  <c r="CC41" i="17" s="1"/>
  <c r="K41" i="17"/>
  <c r="CG41" i="17" s="1"/>
  <c r="AE41" i="17"/>
  <c r="DA41" i="17" s="1"/>
  <c r="G42" i="17"/>
  <c r="CC42" i="17" s="1"/>
  <c r="K42" i="17"/>
  <c r="CG42" i="17" s="1"/>
  <c r="AE42" i="17"/>
  <c r="DA42" i="17" s="1"/>
  <c r="G43" i="17"/>
  <c r="CC43" i="17" s="1"/>
  <c r="K43" i="17"/>
  <c r="CG43" i="17" s="1"/>
  <c r="AE43" i="17"/>
  <c r="DA43" i="17" s="1"/>
  <c r="G44" i="17"/>
  <c r="CC44" i="17" s="1"/>
  <c r="K44" i="17"/>
  <c r="CG44" i="17" s="1"/>
  <c r="AE44" i="17"/>
  <c r="DA44" i="17" s="1"/>
  <c r="G45" i="17"/>
  <c r="CC45" i="17" s="1"/>
  <c r="K45" i="17"/>
  <c r="CG45" i="17" s="1"/>
  <c r="AE45" i="17"/>
  <c r="DA45" i="17" s="1"/>
  <c r="G46" i="17"/>
  <c r="CC46" i="17" s="1"/>
  <c r="K46" i="17"/>
  <c r="CG46" i="17" s="1"/>
  <c r="AE46" i="17"/>
  <c r="DA46" i="17" s="1"/>
  <c r="G47" i="17"/>
  <c r="CC47" i="17" s="1"/>
  <c r="K47" i="17"/>
  <c r="CG47" i="17" s="1"/>
  <c r="AE47" i="17"/>
  <c r="DA47" i="17" s="1"/>
  <c r="G48" i="17"/>
  <c r="CC48" i="17" s="1"/>
  <c r="K48" i="17"/>
  <c r="CG48" i="17" s="1"/>
  <c r="AE48" i="17"/>
  <c r="DA48" i="17" s="1"/>
  <c r="G49" i="17"/>
  <c r="CC49" i="17" s="1"/>
  <c r="K49" i="17"/>
  <c r="CG49" i="17" s="1"/>
  <c r="AE49" i="17"/>
  <c r="DA49" i="17" s="1"/>
  <c r="G50" i="17"/>
  <c r="CC50" i="17" s="1"/>
  <c r="K50" i="17"/>
  <c r="CG50" i="17" s="1"/>
  <c r="AE50" i="17"/>
  <c r="DA50" i="17" s="1"/>
  <c r="G51" i="17"/>
  <c r="CC51" i="17" s="1"/>
  <c r="K51" i="17"/>
  <c r="CG51" i="17" s="1"/>
  <c r="AE51" i="17"/>
  <c r="DA51" i="17" s="1"/>
  <c r="G52" i="17"/>
  <c r="CC52" i="17" s="1"/>
  <c r="K52" i="17"/>
  <c r="CG52" i="17" s="1"/>
  <c r="AE52" i="17"/>
  <c r="DA52" i="17" s="1"/>
  <c r="G53" i="17"/>
  <c r="CC53" i="17" s="1"/>
  <c r="K53" i="17"/>
  <c r="CG53" i="17" s="1"/>
  <c r="AE53" i="17"/>
  <c r="DA53" i="17" s="1"/>
  <c r="G54" i="17"/>
  <c r="CC54" i="17" s="1"/>
  <c r="K54" i="17"/>
  <c r="CG54" i="17" s="1"/>
  <c r="AE54" i="17"/>
  <c r="DA54" i="17" s="1"/>
  <c r="G55" i="17"/>
  <c r="CC55" i="17" s="1"/>
  <c r="K55" i="17"/>
  <c r="CG55" i="17" s="1"/>
  <c r="AE55" i="17"/>
  <c r="DA55" i="17" s="1"/>
  <c r="G56" i="17"/>
  <c r="CC56" i="17" s="1"/>
  <c r="K56" i="17"/>
  <c r="CG56" i="17" s="1"/>
  <c r="AE56" i="17"/>
  <c r="DA56" i="17" s="1"/>
  <c r="G57" i="17"/>
  <c r="CC57" i="17" s="1"/>
  <c r="K57" i="17"/>
  <c r="CG57" i="17" s="1"/>
  <c r="AE57" i="17"/>
  <c r="DA57" i="17" s="1"/>
  <c r="G58" i="17"/>
  <c r="CC58" i="17" s="1"/>
  <c r="K58" i="17"/>
  <c r="CG58" i="17" s="1"/>
  <c r="AE58" i="17"/>
  <c r="DA58" i="17" s="1"/>
  <c r="G59" i="17"/>
  <c r="CC59" i="17" s="1"/>
  <c r="K59" i="17"/>
  <c r="CG59" i="17" s="1"/>
  <c r="AE59" i="17"/>
  <c r="DA59" i="17" s="1"/>
  <c r="G60" i="17"/>
  <c r="CC60" i="17" s="1"/>
  <c r="K60" i="17"/>
  <c r="CG60" i="17" s="1"/>
  <c r="AE60" i="17"/>
  <c r="DA60" i="17" s="1"/>
  <c r="G61" i="17"/>
  <c r="CC61" i="17" s="1"/>
  <c r="K61" i="17"/>
  <c r="CG61" i="17" s="1"/>
  <c r="AE61" i="17"/>
  <c r="DA61" i="17" s="1"/>
  <c r="G62" i="17"/>
  <c r="CC62" i="17" s="1"/>
  <c r="K62" i="17"/>
  <c r="CG62" i="17" s="1"/>
  <c r="AE62" i="17"/>
  <c r="DA62" i="17" s="1"/>
  <c r="G63" i="17"/>
  <c r="K63" i="17"/>
  <c r="CG63" i="17" s="1"/>
  <c r="AE63" i="17"/>
  <c r="DA63" i="17" s="1"/>
  <c r="G65" i="17"/>
  <c r="CC65" i="17" s="1"/>
  <c r="K65" i="17"/>
  <c r="CG65" i="17" s="1"/>
  <c r="AG65" i="17"/>
  <c r="DC65" i="17" s="1"/>
  <c r="M119" i="17"/>
  <c r="M89" i="17"/>
  <c r="CI89" i="17" s="1"/>
  <c r="M90" i="17"/>
  <c r="CI90" i="17" s="1"/>
  <c r="M91" i="17"/>
  <c r="CI91" i="17" s="1"/>
  <c r="M92" i="17"/>
  <c r="CI92" i="17" s="1"/>
  <c r="M93" i="17"/>
  <c r="CI93" i="17" s="1"/>
  <c r="E119" i="17"/>
  <c r="I119" i="17"/>
  <c r="AC119" i="17"/>
  <c r="E120" i="17"/>
  <c r="I120" i="17"/>
  <c r="M120" i="17"/>
  <c r="E121" i="17"/>
  <c r="I121" i="17"/>
  <c r="M121" i="17"/>
  <c r="E122" i="17"/>
  <c r="I122" i="17"/>
  <c r="M122" i="17"/>
  <c r="E123" i="17"/>
  <c r="I123" i="17"/>
  <c r="M123" i="17"/>
  <c r="E124" i="17"/>
  <c r="I124" i="17"/>
  <c r="M124" i="17"/>
  <c r="E125" i="17"/>
  <c r="I125" i="17"/>
  <c r="M125" i="17"/>
  <c r="F10" i="10"/>
  <c r="H10" i="9" l="1"/>
  <c r="CC25" i="17"/>
  <c r="E78" i="17"/>
  <c r="E75" i="17"/>
  <c r="CG25" i="17"/>
  <c r="I78" i="17"/>
  <c r="I75" i="17"/>
  <c r="DA25" i="17"/>
  <c r="AC78" i="17"/>
  <c r="CC63" i="17"/>
  <c r="E103" i="17"/>
  <c r="CA103" i="17" s="1"/>
  <c r="E102" i="17"/>
  <c r="CA102" i="17" s="1"/>
  <c r="DA22" i="17"/>
  <c r="AG101" i="17"/>
  <c r="DC101" i="17" s="1"/>
  <c r="AG103" i="17"/>
  <c r="DC103" i="17" s="1"/>
  <c r="DA24" i="17"/>
  <c r="CG24" i="17"/>
  <c r="I103" i="17"/>
  <c r="CE103" i="17" s="1"/>
  <c r="I102" i="17"/>
  <c r="CE102" i="17" s="1"/>
  <c r="CG23" i="17"/>
  <c r="I101" i="17"/>
  <c r="CE101" i="17" s="1"/>
  <c r="CG22" i="17"/>
  <c r="AG102" i="17"/>
  <c r="DC102" i="17" s="1"/>
  <c r="DA23" i="17"/>
  <c r="CE75" i="17"/>
  <c r="CA75" i="17"/>
  <c r="H9" i="9"/>
  <c r="AG61" i="17"/>
  <c r="DC61" i="17" s="1"/>
  <c r="AG56" i="17"/>
  <c r="DC56" i="17" s="1"/>
  <c r="AG52" i="17"/>
  <c r="DC52" i="17" s="1"/>
  <c r="AG48" i="17"/>
  <c r="DC48" i="17" s="1"/>
  <c r="AG44" i="17"/>
  <c r="DC44" i="17" s="1"/>
  <c r="AG40" i="17"/>
  <c r="DC40" i="17" s="1"/>
  <c r="AG36" i="17"/>
  <c r="DC36" i="17" s="1"/>
  <c r="AG32" i="17"/>
  <c r="DC32" i="17" s="1"/>
  <c r="AG28" i="17"/>
  <c r="DC28" i="17" s="1"/>
  <c r="AG24" i="17"/>
  <c r="AG41" i="17"/>
  <c r="DC41" i="17" s="1"/>
  <c r="AG12" i="17"/>
  <c r="DC12" i="17" s="1"/>
  <c r="AG53" i="17"/>
  <c r="DC53" i="17" s="1"/>
  <c r="AG29" i="17"/>
  <c r="DC29" i="17" s="1"/>
  <c r="AG13" i="17"/>
  <c r="DC13" i="17" s="1"/>
  <c r="AG11" i="17"/>
  <c r="DC11" i="17" s="1"/>
  <c r="AG63" i="17"/>
  <c r="DC63" i="17" s="1"/>
  <c r="AG59" i="17"/>
  <c r="DC59" i="17" s="1"/>
  <c r="AG55" i="17"/>
  <c r="DC55" i="17" s="1"/>
  <c r="AG51" i="17"/>
  <c r="DC51" i="17" s="1"/>
  <c r="AG47" i="17"/>
  <c r="DC47" i="17" s="1"/>
  <c r="AG43" i="17"/>
  <c r="DC43" i="17" s="1"/>
  <c r="AG39" i="17"/>
  <c r="DC39" i="17" s="1"/>
  <c r="AG35" i="17"/>
  <c r="DC35" i="17" s="1"/>
  <c r="AG31" i="17"/>
  <c r="DC31" i="17" s="1"/>
  <c r="AG27" i="17"/>
  <c r="DC27" i="17" s="1"/>
  <c r="AG23" i="17"/>
  <c r="AG57" i="17"/>
  <c r="DC57" i="17" s="1"/>
  <c r="AG49" i="17"/>
  <c r="DC49" i="17" s="1"/>
  <c r="AG45" i="17"/>
  <c r="DC45" i="17" s="1"/>
  <c r="AG33" i="17"/>
  <c r="DC33" i="17" s="1"/>
  <c r="AG37" i="17"/>
  <c r="DC37" i="17" s="1"/>
  <c r="AG25" i="17"/>
  <c r="AG60" i="17"/>
  <c r="DC60" i="17" s="1"/>
  <c r="AG58" i="17"/>
  <c r="DC58" i="17" s="1"/>
  <c r="AG50" i="17"/>
  <c r="DC50" i="17" s="1"/>
  <c r="AG46" i="17"/>
  <c r="DC46" i="17" s="1"/>
  <c r="AG42" i="17"/>
  <c r="DC42" i="17" s="1"/>
  <c r="AG38" i="17"/>
  <c r="DC38" i="17" s="1"/>
  <c r="AG34" i="17"/>
  <c r="DC34" i="17" s="1"/>
  <c r="AG30" i="17"/>
  <c r="DC30" i="17" s="1"/>
  <c r="AG26" i="17"/>
  <c r="DC26" i="17" s="1"/>
  <c r="AG62" i="17"/>
  <c r="DC62" i="17" s="1"/>
  <c r="AG54" i="17"/>
  <c r="DC54" i="17" s="1"/>
  <c r="AG100" i="17"/>
  <c r="DC100" i="17" s="1"/>
  <c r="I100" i="17"/>
  <c r="CE100" i="17" s="1"/>
  <c r="AG97" i="17"/>
  <c r="DC97" i="17" s="1"/>
  <c r="E100" i="17"/>
  <c r="CA100" i="17" s="1"/>
  <c r="AG99" i="17"/>
  <c r="DC99" i="17" s="1"/>
  <c r="AG98" i="17"/>
  <c r="DC98" i="17" s="1"/>
  <c r="E101" i="17"/>
  <c r="CA101" i="17" s="1"/>
  <c r="AG22" i="17"/>
  <c r="AG21" i="17"/>
  <c r="DC21" i="17" s="1"/>
  <c r="AG20" i="17"/>
  <c r="DC20" i="17" s="1"/>
  <c r="I99" i="17"/>
  <c r="CE99" i="17" s="1"/>
  <c r="E99" i="17"/>
  <c r="CA99" i="17" s="1"/>
  <c r="AG19" i="17"/>
  <c r="DC19" i="17" s="1"/>
  <c r="E98" i="17"/>
  <c r="CA98" i="17" s="1"/>
  <c r="I98" i="17"/>
  <c r="CE98" i="17" s="1"/>
  <c r="E97" i="17"/>
  <c r="CA97" i="17" s="1"/>
  <c r="I97" i="17"/>
  <c r="CE97" i="17" s="1"/>
  <c r="AG96" i="17"/>
  <c r="DC96" i="17" s="1"/>
  <c r="E13" i="9"/>
  <c r="AG17" i="17"/>
  <c r="DC17" i="17" s="1"/>
  <c r="I96" i="17"/>
  <c r="CE96" i="17" s="1"/>
  <c r="E96" i="17"/>
  <c r="CA96" i="17" s="1"/>
  <c r="I95" i="17"/>
  <c r="CE95" i="17" s="1"/>
  <c r="E95" i="17"/>
  <c r="CA95" i="17" s="1"/>
  <c r="AG15" i="17"/>
  <c r="DC15" i="17" s="1"/>
  <c r="AG94" i="17"/>
  <c r="DC94" i="17" s="1"/>
  <c r="AG16" i="17"/>
  <c r="DC16" i="17" s="1"/>
  <c r="AG95" i="17"/>
  <c r="DC95" i="17" s="1"/>
  <c r="I94" i="17"/>
  <c r="CE94" i="17" s="1"/>
  <c r="E94" i="17"/>
  <c r="CA94" i="17" s="1"/>
  <c r="E91" i="17"/>
  <c r="CA91" i="17" s="1"/>
  <c r="I91" i="17"/>
  <c r="CE91" i="17" s="1"/>
  <c r="E92" i="17"/>
  <c r="CA92" i="17" s="1"/>
  <c r="I90" i="17"/>
  <c r="CE90" i="17" s="1"/>
  <c r="AC120" i="17"/>
  <c r="AG90" i="17"/>
  <c r="DC90" i="17" s="1"/>
  <c r="AC123" i="17"/>
  <c r="AG18" i="17"/>
  <c r="DC18" i="17" s="1"/>
  <c r="AG10" i="17"/>
  <c r="DC10" i="17" s="1"/>
  <c r="AG89" i="17"/>
  <c r="DC89" i="17" s="1"/>
  <c r="AG14" i="17"/>
  <c r="DC14" i="17" s="1"/>
  <c r="I92" i="17"/>
  <c r="CE92" i="17" s="1"/>
  <c r="E89" i="17"/>
  <c r="CA89" i="17" s="1"/>
  <c r="AG91" i="17"/>
  <c r="DC91" i="17" s="1"/>
  <c r="AC124" i="17"/>
  <c r="I93" i="17"/>
  <c r="CE93" i="17" s="1"/>
  <c r="I89" i="17"/>
  <c r="CE89" i="17" s="1"/>
  <c r="AG93" i="17"/>
  <c r="DC93" i="17" s="1"/>
  <c r="E93" i="17"/>
  <c r="CA93" i="17" s="1"/>
  <c r="AG92" i="17"/>
  <c r="DC92" i="17" s="1"/>
  <c r="AC122" i="17"/>
  <c r="AC125" i="17"/>
  <c r="AC121" i="17"/>
  <c r="E90" i="17"/>
  <c r="CA90" i="17" s="1"/>
  <c r="DC25" i="17" l="1"/>
  <c r="AC75" i="17"/>
  <c r="CY75" i="17" s="1"/>
  <c r="DC22" i="17"/>
  <c r="AC101" i="17"/>
  <c r="CY101" i="17" s="1"/>
  <c r="AC102" i="17"/>
  <c r="CY102" i="17" s="1"/>
  <c r="DC23" i="17"/>
  <c r="DC24" i="17"/>
  <c r="AC103" i="17"/>
  <c r="CY103" i="17" s="1"/>
  <c r="AC100" i="17"/>
  <c r="CY100" i="17" s="1"/>
  <c r="AC99" i="17"/>
  <c r="CY99" i="17" s="1"/>
  <c r="AC98" i="17"/>
  <c r="CY98" i="17" s="1"/>
  <c r="AC97" i="17"/>
  <c r="CY97" i="17" s="1"/>
  <c r="AC96" i="17"/>
  <c r="CY96" i="17" s="1"/>
  <c r="AC94" i="17"/>
  <c r="CY94" i="17" s="1"/>
  <c r="AC93" i="17"/>
  <c r="CY93" i="17" s="1"/>
  <c r="AC95" i="17"/>
  <c r="CY95" i="17" s="1"/>
  <c r="AC91" i="17"/>
  <c r="CY91" i="17" s="1"/>
  <c r="AC89" i="17"/>
  <c r="CY89" i="17" s="1"/>
  <c r="AC90" i="17"/>
  <c r="CY90" i="17" s="1"/>
  <c r="AC92" i="17"/>
  <c r="CY92" i="17" s="1"/>
  <c r="Y76" i="17" l="1"/>
  <c r="CU76" i="17" s="1"/>
  <c r="I76" i="17"/>
  <c r="M76" i="17"/>
  <c r="CI76" i="17" s="1"/>
  <c r="Q76" i="17"/>
  <c r="CM76" i="17" s="1"/>
  <c r="U76" i="17"/>
  <c r="CQ76" i="17" s="1"/>
  <c r="E76" i="17"/>
  <c r="CA76" i="17" s="1"/>
  <c r="J10" i="9"/>
  <c r="E7" i="27" l="1"/>
  <c r="I77" i="17"/>
  <c r="CE77" i="17" s="1"/>
  <c r="CE76" i="17"/>
  <c r="Y77" i="17"/>
  <c r="Q77" i="17"/>
  <c r="M77" i="17"/>
  <c r="J9" i="9"/>
  <c r="E6" i="27" s="1"/>
  <c r="CI77" i="17" l="1"/>
  <c r="F8" i="13"/>
  <c r="CU77" i="17"/>
  <c r="F8" i="15"/>
  <c r="CM77" i="17"/>
  <c r="F8" i="45"/>
  <c r="J15" i="9"/>
  <c r="E13" i="27" s="1"/>
  <c r="E77" i="17"/>
  <c r="CA77" i="17" s="1"/>
  <c r="U77" i="17"/>
  <c r="C11" i="9" l="1"/>
  <c r="H11" i="9" s="1"/>
  <c r="J11" i="9" s="1"/>
  <c r="F10" i="13"/>
  <c r="F10" i="45"/>
  <c r="C12" i="9"/>
  <c r="H12" i="9" s="1"/>
  <c r="J12" i="9" s="1"/>
  <c r="F10" i="15"/>
  <c r="C14" i="9"/>
  <c r="H14" i="9" s="1"/>
  <c r="J14" i="9" s="1"/>
  <c r="CQ77" i="17"/>
  <c r="F8" i="14"/>
  <c r="E23" i="9" l="1"/>
  <c r="E8" i="27"/>
  <c r="F23" i="9"/>
  <c r="E9" i="27"/>
  <c r="F24" i="9"/>
  <c r="E24" i="9"/>
  <c r="E12" i="27"/>
  <c r="E26" i="9"/>
  <c r="F26" i="9"/>
  <c r="F10" i="14"/>
  <c r="C13" i="9"/>
  <c r="H13" i="9" s="1"/>
  <c r="J13" i="9" s="1"/>
  <c r="E10" i="27" l="1"/>
  <c r="F25" i="9"/>
  <c r="E25" i="9"/>
</calcChain>
</file>

<file path=xl/sharedStrings.xml><?xml version="1.0" encoding="utf-8"?>
<sst xmlns="http://schemas.openxmlformats.org/spreadsheetml/2006/main" count="507" uniqueCount="287">
  <si>
    <t xml:space="preserve">                                        </t>
  </si>
  <si>
    <t>Institut de planification financière</t>
  </si>
  <si>
    <t>FP Canada Standards Council</t>
  </si>
  <si>
    <t xml:space="preserve">Nathalie Bachand, A.S.A., Pl. Fin., Fellow de l'Institut de planification financière </t>
  </si>
  <si>
    <t>Martin Dupras, A.S.A., Pl. Fin., M. Fisc., ASC, Fellow de l'Institut de planification financière</t>
  </si>
  <si>
    <t>L'addenda comporte les sections suivantes :</t>
  </si>
  <si>
    <t>• Inflation</t>
  </si>
  <si>
    <t>• Rendement à court terme</t>
  </si>
  <si>
    <t>• Titres à revenu fixe</t>
  </si>
  <si>
    <t>• Actions canadiennes</t>
  </si>
  <si>
    <t>• Actions étrangères (marchés émergents)</t>
  </si>
  <si>
    <t>• Taux historiques</t>
  </si>
  <si>
    <t>• Résultats du sondage annuel mené par l'Institut de planification financière et FP Canada</t>
  </si>
  <si>
    <t>Taux historiques</t>
  </si>
  <si>
    <t xml:space="preserve">Institut de planification financière </t>
  </si>
  <si>
    <t>Source</t>
  </si>
  <si>
    <t>Moyenne</t>
  </si>
  <si>
    <t>Ajustement</t>
  </si>
  <si>
    <t>Norme d'hypothèse de projection***</t>
  </si>
  <si>
    <t>BDC</t>
  </si>
  <si>
    <t>Sondage</t>
  </si>
  <si>
    <t>RPC</t>
  </si>
  <si>
    <t>RRQ</t>
  </si>
  <si>
    <t>Inflation</t>
  </si>
  <si>
    <t>Ajustement**</t>
  </si>
  <si>
    <t>Normes d'hypothèses de projection***</t>
  </si>
  <si>
    <t>50 ans</t>
  </si>
  <si>
    <t>Marché</t>
  </si>
  <si>
    <t>Court terme*</t>
  </si>
  <si>
    <t>Revenu fixe*</t>
  </si>
  <si>
    <t>Actions canadiennes</t>
  </si>
  <si>
    <t>Actions américaines</t>
  </si>
  <si>
    <t>Actions pays émergents</t>
  </si>
  <si>
    <t>Taux d'emprunt</t>
  </si>
  <si>
    <t>*Remarque : comme les données historiques sur 50 ans pour le court terme et les revenus fixes sont des valeurs aberrantes, elles ont été exclues du calcul.</t>
  </si>
  <si>
    <t>**Remarque : les actions ont une marge de sécurité (0,5 %) retranchée de leur moyenne afin de compenser la non-linéarité des rendements à long terme. Cet ajustement coïncide avec les résultats de simulations Monte Carlo qui estiment la probabilité du rendement futur grâce à 300 000 itérations.</t>
  </si>
  <si>
    <t>*** Les taux des Normes d'hypothèses de projection sont arrondis au dixième de pourcentage près.</t>
  </si>
  <si>
    <t>Prime de risque - à partir de ces hypothèses, nous pouvons calculer la prime de risque :</t>
  </si>
  <si>
    <t>pour les actions canadiennes, il est prévu qu'elle soit de :</t>
  </si>
  <si>
    <t>Emplacement des données</t>
  </si>
  <si>
    <t>Données</t>
  </si>
  <si>
    <t>Calculs</t>
  </si>
  <si>
    <t>Valeur</t>
  </si>
  <si>
    <t xml:space="preserve">Sondage annuel mené par l'Institut de planification financière et FP Canada </t>
  </si>
  <si>
    <t>Moyenne réduite du sondage de l'Institut de planification financière et FP Canada</t>
  </si>
  <si>
    <t>S.O.</t>
  </si>
  <si>
    <t>Données sur l'inflation de la Banque du Canada</t>
  </si>
  <si>
    <t>Mesures de l'inflation de la Banque du Canada</t>
  </si>
  <si>
    <t>Point médian de la fourchette cible de maîtrise de l'inflation de la Banque du Canada, qui va de 1 à 3 %.</t>
  </si>
  <si>
    <t>Sondage annuel mené par l'Institut de planification financière et FP Canada</t>
  </si>
  <si>
    <t xml:space="preserve">Moyenne réduite du sondage de l'Institut de planification financière et FP Canada </t>
  </si>
  <si>
    <t>Rendement attentu basé sur le marché</t>
  </si>
  <si>
    <t>Indice canadien du marché obligataire (pondération de 40%)</t>
  </si>
  <si>
    <t xml:space="preserve">Moyenne </t>
  </si>
  <si>
    <t xml:space="preserve">Rendement historique moyen sur 50 ans pour l'indice composé S&amp;P/TSX
</t>
  </si>
  <si>
    <t>Taux historiques sur 50 ans</t>
  </si>
  <si>
    <t xml:space="preserve">   (1 + moyenne historique des rendements nominaux sur 50 ans pour l'indice composé S&amp;P/TSX)
÷ (1 + taux d'inflation historique)                                                                                                                                 x (1 + norme pour l'inflation future)
- 1</t>
  </si>
  <si>
    <t>Une marge de 0,50 % a été retranchée de la moyenne afin de compenser la variabilité des rendements à long terme. Cet ajustement coïncide avec les résultats de simulations Monte Carlo qui estiment la probabilité du rendement futur grâce à 300 000 itérations.</t>
  </si>
  <si>
    <t>Même hypothèse que pour les actions canadiennes</t>
  </si>
  <si>
    <t xml:space="preserve">*Remarque : Le rendement historique sur 50 ans de les indices composés MSCI EAEO et S&amp;P 500 est utilisé pour maintenir une certaine cohérence avec les autres hypothèses lorsque le rendement historique sur 50 ans est utilisé. Cette combinaison d’indices utilise le rendement historique du MSCI EAEO depuis sa première année civile complète après sa création, en 1970, jusqu’à aujourd’hui. </t>
  </si>
  <si>
    <t xml:space="preserve">Emplacement des données </t>
  </si>
  <si>
    <t>Rendement historique moyen sur 50 ans pour 
l'indice des marchés émergents MSCI</t>
  </si>
  <si>
    <t xml:space="preserve">   (1 + moyenne historique des rendements nominaux sur 50 ans pour l'indice des marchés émergents MSCI ($ CA)**
÷ (1 + taux d'inflation historique)
x (1 + norme pour l'inflation future)
- 1</t>
  </si>
  <si>
    <t>Normes d'hypothèses de projection historiques</t>
  </si>
  <si>
    <t>Court terme</t>
  </si>
  <si>
    <t>Titres à revenu fixe</t>
  </si>
  <si>
    <t>Actions étrangères (pays développés)</t>
  </si>
  <si>
    <t>Les actions étrangères dans les pays développés et émergents n'étaient pas présentées dans les Normes d'hypothèses de projection antérieures à 2016.</t>
  </si>
  <si>
    <t>Croissance du MGAP ou MGA</t>
  </si>
  <si>
    <t>La croissance du MGAP n'a pas été présentée avant 2015.</t>
  </si>
  <si>
    <t>Ci-dessous les résultats du sondage annuel de l’Institut de planification financière et de FP Canada. Nous présentons la moyenne réduite, c’est-à-dire que pour chaque hypothèse, la valeur la plus élevée et la valeur la plus basse ont été éliminées.</t>
  </si>
  <si>
    <t>Taux d'inflation de l'IPC (%)</t>
  </si>
  <si>
    <t>Indice des bons du Trésor à 91 jours (court terme) FTSE TMX Canada</t>
  </si>
  <si>
    <t>Indice obligataire universel FTSE TMX Canada</t>
  </si>
  <si>
    <t>2020*</t>
  </si>
  <si>
    <t>2021**</t>
  </si>
  <si>
    <t xml:space="preserve">* À l'automne 2020, FP Canada et l'Institut de planification financière ont envoyé le sondage à deux groupes. Le sondage a été envoyé à des experts en placement et ses résultats ont été pondérés à 80 %. </t>
  </si>
  <si>
    <t xml:space="preserve">  Les résultats du sondage envoyé aux  CFP professionnels et Pl. Fin. qui détiennent le titre de CFA ont été pondérés à hauteur de 20 %.</t>
  </si>
  <si>
    <t xml:space="preserve">** À l'automne 2021, FP Canada et l'Institut de planification financière ont envoyé des sondages à deux groupes. Le sondage a été envoyé à des entreprises de l'industrie et ses résultats ont été pondérés à 75 %. </t>
  </si>
  <si>
    <t>La même enquête a également été envoyée aux CFP professionnels et Pl. Fin. qui détiennent le titre de CFA et ses résultats ont été pondérés à hauteur de 25 %.</t>
  </si>
  <si>
    <t>IPC de janvier 1997 à janvier 2024</t>
  </si>
  <si>
    <t>Comparaison des Normes et données avérées depuis 2009</t>
  </si>
  <si>
    <t>Taux historiques et écarts-types pour les sources utilisées dans les Normes d'hypothèses de projection</t>
  </si>
  <si>
    <r>
      <t xml:space="preserve">Les Normes pour les actions et l'inflation sont en partie établies sur les rendements historiques sur 50 ans. Sous les données, on trouve un résumé des taux de rendements historiques nominaux et réels sur 50 ans. Au taux de rendement historique réel s'ajoute l'hypothèse d'inflation projetée pour arriver au taux de rendement historique prospectif utilisé dans le calcul de chaque </t>
    </r>
    <r>
      <rPr>
        <i/>
        <sz val="10"/>
        <rFont val="Arial"/>
        <family val="2"/>
      </rPr>
      <t>Norme.</t>
    </r>
  </si>
  <si>
    <t>Bons du Trésor</t>
  </si>
  <si>
    <t>Obligations</t>
  </si>
  <si>
    <t>Actions des pays          émergents**</t>
  </si>
  <si>
    <t>Indice des bons du Trésor à 91 jours FTSE</t>
  </si>
  <si>
    <t>Indice obligataire universel FTSE</t>
  </si>
  <si>
    <t xml:space="preserve">Indice composé S&amp;P/TSX </t>
  </si>
  <si>
    <t>Indice composé S&amp;P 500 ($ CA)</t>
  </si>
  <si>
    <t>Indice MSCI EAEO ($ CA)*</t>
  </si>
  <si>
    <t>Indice des marchés émergents MSCI ($ CA)</t>
  </si>
  <si>
    <t>Banque du Canada</t>
  </si>
  <si>
    <t>Indice</t>
  </si>
  <si>
    <t>Indice + 1</t>
  </si>
  <si>
    <t>Index</t>
  </si>
  <si>
    <t>Index + 1</t>
  </si>
  <si>
    <t>N/D</t>
  </si>
  <si>
    <t>Remarque: Les valeurs dans chaque colonne intitulée « Indice » sont les taux de rendement annuels gagnés par l'indice pour cette année. Elles sont rédigées sous forme décimale pour faciliter les calculs informatiques des rendements géométriques pour lesquels il faut ajouter 1 au rendement.</t>
  </si>
  <si>
    <t>Moyennes mobiles des taux et des écarts-types pour les sources utilisées dans les Normes d'hypothèses de projection</t>
  </si>
  <si>
    <t>Actions des pays émergents**</t>
  </si>
  <si>
    <t>Indice MSCI EAEO*</t>
  </si>
  <si>
    <t>Indice des marchés émergents MSCI</t>
  </si>
  <si>
    <t>Rendement géométrique</t>
  </si>
  <si>
    <t>Écart-type</t>
  </si>
  <si>
    <t>1961-2010</t>
  </si>
  <si>
    <t>1962-2011</t>
  </si>
  <si>
    <t>1963-2012</t>
  </si>
  <si>
    <t>1964-2013</t>
  </si>
  <si>
    <t>1965-2014</t>
  </si>
  <si>
    <t>1966-2015</t>
  </si>
  <si>
    <t>1967-2016</t>
  </si>
  <si>
    <t>1968-2017</t>
  </si>
  <si>
    <t>1969-2018</t>
  </si>
  <si>
    <t>1970-2019</t>
  </si>
  <si>
    <t>1971-2020</t>
  </si>
  <si>
    <t>1972-2021</t>
  </si>
  <si>
    <t>1973-2022</t>
  </si>
  <si>
    <t>1974-2023</t>
  </si>
  <si>
    <t xml:space="preserve">   * L'indice MSCI EAEO est net du montant maximum de la retenue à la source sur les revenus étrangers.</t>
  </si>
  <si>
    <t xml:space="preserve">La matrice de corrélation montre la relation entre les rendements des différentes catégories d'actifs.
</t>
  </si>
  <si>
    <t>Une corrélation de +1,0 signifie que les rendements évoluent en tandem; une corrélation de -1,0 signifie qu'ils évoluent dans des directions opposées et un coefficient de corrélation de 0,0 indique qu'il n'y a pas de relation linéaire entre les classes d'actifs.</t>
  </si>
  <si>
    <t>Cette matrice de corrélation est produite à l'aide de données annuelles plutôt que mensuelles.</t>
  </si>
  <si>
    <t>1 année</t>
  </si>
  <si>
    <t>2 années</t>
  </si>
  <si>
    <t>Suivi des Normes depuis 2009 et des données réelles</t>
  </si>
  <si>
    <t>ACTIONS CANADIENNES</t>
  </si>
  <si>
    <t>REVENU FIXE</t>
  </si>
  <si>
    <t>Équilibré 60/40</t>
  </si>
  <si>
    <t>S&amp;P TSX Comp TR</t>
  </si>
  <si>
    <t>IPC</t>
  </si>
  <si>
    <t>S&amp;P/TSX réalisé</t>
  </si>
  <si>
    <t xml:space="preserve">S&amp;P/TSX Normes 2009 </t>
  </si>
  <si>
    <t>FTSE universel réalisé</t>
  </si>
  <si>
    <t>FTSE universel Normes 2009</t>
  </si>
  <si>
    <t>Port équilibré 60/40 réel</t>
  </si>
  <si>
    <t>Port équilibré 60/40 selon les Normes</t>
  </si>
  <si>
    <t>Note - Les rendements actuels proviennent de Croesus</t>
  </si>
  <si>
    <t xml:space="preserve">S&amp;P TSX Composite TR </t>
  </si>
  <si>
    <t>Tracking 2009 PAG and Actuals</t>
  </si>
  <si>
    <t>CDN EQUITY</t>
  </si>
  <si>
    <t>FIXED INCOME</t>
  </si>
  <si>
    <t>INFLATION</t>
  </si>
  <si>
    <t>FTSE TMX Canada Universe Bond</t>
  </si>
  <si>
    <t>CPI</t>
  </si>
  <si>
    <t>S&amp;P/TSX Normes 2009</t>
  </si>
  <si>
    <t>IPC réalisé</t>
  </si>
  <si>
    <t>IPC Normes 2009</t>
  </si>
  <si>
    <t>Note - Actual Return are Sourced from Croesus (NH can provide)</t>
  </si>
  <si>
    <t>1975-2024</t>
  </si>
  <si>
    <t xml:space="preserve"> </t>
  </si>
  <si>
    <t>T-Bills</t>
  </si>
  <si>
    <t>Bonds</t>
  </si>
  <si>
    <t>Canadian Equity</t>
  </si>
  <si>
    <t>US Equity</t>
  </si>
  <si>
    <t>Foreign Equities (Developed)</t>
  </si>
  <si>
    <t>Foreign Equities          (Emerging)**</t>
  </si>
  <si>
    <t>FTSE 91-Day T-Bill Index</t>
  </si>
  <si>
    <t>FTSE Universe Bond Index</t>
  </si>
  <si>
    <t>S&amp;P/TSX Composite Index</t>
  </si>
  <si>
    <t>S&amp;P 500 Composite Index ($ CA)</t>
  </si>
  <si>
    <t>MSCI EAFE Index  ($ CA)*</t>
  </si>
  <si>
    <t>MSCI Emerging Markets Index ($ CA)</t>
  </si>
  <si>
    <t>Bank of Canada</t>
  </si>
  <si>
    <t>N/A</t>
  </si>
  <si>
    <t>Geometric Return</t>
  </si>
  <si>
    <t>Standard Deviation</t>
  </si>
  <si>
    <t>Moyenne réduite du sondage pour l'indice MSCI EAFE</t>
  </si>
  <si>
    <t>Les Normes d'hypothèses de projection ne présentaient pas d'hypothèse distincte pour les actions américaines pour les années antérieures à 2025.</t>
  </si>
  <si>
    <t>U.S. Equity</t>
  </si>
  <si>
    <t xml:space="preserve">International Equities (Developed) </t>
  </si>
  <si>
    <t>Emerging Market Equities **</t>
  </si>
  <si>
    <t>MSCI EAFE Index  ($ CA) *</t>
  </si>
  <si>
    <t>pour les actions américaines, il est prévu qu'elle soit de :</t>
  </si>
  <si>
    <t>Ne pas publier</t>
  </si>
  <si>
    <t>Actions internationales</t>
  </si>
  <si>
    <t>pour les actions internationales, il est prévu qu'elle soit de :</t>
  </si>
  <si>
    <t>• Actions américaines</t>
  </si>
  <si>
    <t>• Actions internationales</t>
  </si>
  <si>
    <t>Indice global obligataire canadien</t>
  </si>
  <si>
    <r>
      <t>Jeff Cormier, CFP</t>
    </r>
    <r>
      <rPr>
        <vertAlign val="superscript"/>
        <sz val="16"/>
        <rFont val="Arial"/>
        <family val="2"/>
      </rPr>
      <t>®</t>
    </r>
    <r>
      <rPr>
        <sz val="16"/>
        <rFont val="Arial"/>
        <family val="2"/>
      </rPr>
      <t>, CFA</t>
    </r>
    <r>
      <rPr>
        <vertAlign val="superscript"/>
        <sz val="16"/>
        <rFont val="Arial"/>
        <family val="2"/>
      </rPr>
      <t>®</t>
    </r>
  </si>
  <si>
    <r>
      <t>Nick Hearne, CFP</t>
    </r>
    <r>
      <rPr>
        <vertAlign val="superscript"/>
        <sz val="16"/>
        <rFont val="Arial"/>
        <family val="2"/>
      </rPr>
      <t>®</t>
    </r>
    <r>
      <rPr>
        <sz val="16"/>
        <rFont val="Arial"/>
        <family val="2"/>
      </rPr>
      <t>, CFA</t>
    </r>
    <r>
      <rPr>
        <vertAlign val="superscript"/>
        <sz val="16"/>
        <rFont val="Arial"/>
        <family val="2"/>
      </rPr>
      <t>®</t>
    </r>
  </si>
  <si>
    <r>
      <t>Benjamin Felix, MBA, CFP</t>
    </r>
    <r>
      <rPr>
        <vertAlign val="superscript"/>
        <sz val="16"/>
        <rFont val="Arial"/>
        <family val="2"/>
      </rPr>
      <t>®</t>
    </r>
    <r>
      <rPr>
        <sz val="16"/>
        <rFont val="Arial"/>
        <family val="2"/>
      </rPr>
      <t>, Pl. Fin., CFA</t>
    </r>
    <r>
      <rPr>
        <vertAlign val="superscript"/>
        <sz val="16"/>
        <rFont val="Arial"/>
        <family val="2"/>
      </rPr>
      <t>®</t>
    </r>
    <r>
      <rPr>
        <sz val="16"/>
        <rFont val="Arial"/>
        <family val="2"/>
      </rPr>
      <t>, CIM</t>
    </r>
    <r>
      <rPr>
        <vertAlign val="superscript"/>
        <sz val="16"/>
        <rFont val="Arial"/>
        <family val="2"/>
      </rPr>
      <t>®</t>
    </r>
  </si>
  <si>
    <r>
      <t>Derek Dedman, M. Sc., CFP</t>
    </r>
    <r>
      <rPr>
        <vertAlign val="superscript"/>
        <sz val="16"/>
        <rFont val="Arial"/>
        <family val="2"/>
      </rPr>
      <t>®</t>
    </r>
    <r>
      <rPr>
        <sz val="16"/>
        <rFont val="Arial"/>
        <family val="2"/>
      </rPr>
      <t>, CFA</t>
    </r>
    <r>
      <rPr>
        <vertAlign val="superscript"/>
        <sz val="16"/>
        <rFont val="Arial"/>
        <family val="2"/>
      </rPr>
      <t>®</t>
    </r>
  </si>
  <si>
    <t>Résumé des taux</t>
  </si>
  <si>
    <t>Actions marchés émergents</t>
  </si>
  <si>
    <t>pour les actions des marchés émergents, il est prévu qu'elle soit de :</t>
  </si>
  <si>
    <t>Moyenne du ratio cours-bénéfices de Shiller sur 120 mois, ajustée pour l’inflation canadienne (en dollars canadiens), pour l’indice total du marché canadien.</t>
  </si>
  <si>
    <t>Moyenne réduite du sondage de l'Institut de planification financière et FP Canada pour l'indice S&amp;P 500</t>
  </si>
  <si>
    <t xml:space="preserve">   (1 + moyenne historique des rendements nominaux sur 50 ans pour l'indice composé MSCI EAEO)*
÷ (1 + taux d'inflation historique)
x (1 + norme pour l'inflation future) 
- 1</t>
  </si>
  <si>
    <t>Moyenne du ratio cours-bénéfices de Shiller, ajustée pour l’inflation, pour les grandes et moyennes capitalisations des marchés émergents, basée sur les prix de clôture quotidiens de l’indice au cours du mois le plus récent.</t>
  </si>
  <si>
    <r>
      <rPr>
        <sz val="11"/>
        <color theme="1"/>
        <rFont val="Arial"/>
        <family val="2"/>
      </rPr>
      <t xml:space="preserve">Moyenne du ratio cours-bénéfices de Shiller sur 120 mois, ajustée pour l’inflation américaine (en dollars américains), pour l’indice total du marché américain.     </t>
    </r>
    <r>
      <rPr>
        <sz val="11"/>
        <color rgb="FFFF0000"/>
        <rFont val="Arial"/>
        <family val="2"/>
      </rPr>
      <t xml:space="preserve">                                                               </t>
    </r>
  </si>
  <si>
    <t xml:space="preserve">Sondage annuel de l’industrie de l’Institut de planification financière et FP Canada </t>
  </si>
  <si>
    <t>Vous trouverez ci-dessous les données historiques du rendement attendu basé sur le marché utilisées depuis 2023. Elles sont présentées en rendements réels. Dans le calcul, elles sont ajustées selon notre hypothèse d'inflation.</t>
  </si>
  <si>
    <t xml:space="preserve">Moyenne du ratio cours-bénéfices de Shiller sur 120 mois, ajustée pour l’inflation américaine (en dollars américains), pour l’indice total du marché américain.  </t>
  </si>
  <si>
    <t>Les données affichées pour 2023 correspondent aux données effectivement utilisées. En 2024, un léger ajustement a été apporté aux fins de calcul.</t>
  </si>
  <si>
    <t xml:space="preserve">   (1 + moyenne historique des rendements nominaux sur 50 ans pour l'indice composé S&amp;P 500)*
÷ (1 + taux d'inflation historique)
x (1 + norme pour l'inflation future) 
- 1</t>
  </si>
  <si>
    <t xml:space="preserve">Rendement historique moyen sur 50 ans pour l'indice composé S&amp;P 500
</t>
  </si>
  <si>
    <t xml:space="preserve">Rendement historique moyen sur 50 ans pour 
l'indice composé MSCI EAEO
</t>
  </si>
  <si>
    <t>Addenda aux Normes d'hypothèses de projection 2026</t>
  </si>
  <si>
    <t>• Calculs pour établir les Normes d'hypothèses de projection 2026</t>
  </si>
  <si>
    <t>• Données utilisées pour établir les Normes d'hypothèses de projection 2026</t>
  </si>
  <si>
    <t>Calculs pour établir les Normes d'hypothèses de projection 2026</t>
  </si>
  <si>
    <t>Données utilisées pour établir les Normes d'hypothèses de projection 2026</t>
  </si>
  <si>
    <t>Les Données utilisées pour établir les Normes d'hypothèses de projection 2026 donnent accès aux sources de données, à des données particulières et aux calculs pour chacune des normes.
Un clic sur tout hyperlien de cette section de l'addenda donne accès aux données utilisées pour calculer les normes.</t>
  </si>
  <si>
    <t>Données utilisées pour établir les Normes d'hypothèses de projection 2026 pour l'inflation</t>
  </si>
  <si>
    <t>Données utilisées pour établir les Normes d'hypothèses de projection 2026 pour les actifs à court terme</t>
  </si>
  <si>
    <t>Données utilisées pour établir les Normes d'hypothèses de projection 2026 pour les titres à revenu fixe</t>
  </si>
  <si>
    <t>Données utilisées pour établir les Normes d'hypothèses de projection 2026 pour les actions canadiennes</t>
  </si>
  <si>
    <t>Données utilisées pour établir les Normes d'hypothèses de projection 2026 pour les actions américaines</t>
  </si>
  <si>
    <t>Données utilisées pour établir les Normes d'hypothèses de projection 2026 pour les actions internationales</t>
  </si>
  <si>
    <t>Données utilisées pour établir les Normes d'hypothèses de projection 2026 pour les actions des marchés émergents</t>
  </si>
  <si>
    <t xml:space="preserve">© 2026 Institut de planification financière </t>
  </si>
  <si>
    <t xml:space="preserve">© 2026 FP Canada Standards Council </t>
  </si>
  <si>
    <t xml:space="preserve">Les Normes d'hypothèses de projection (les Normes) fournissent aux planificateurs financiers et planificatrices financières des hypothèses objectives pour effectuer leurs projections de besoins de revenus de retraite, de planification des études, de besoins d'assurances et autres projections importantes. Ces normes sont surtout recommandées pour effectuer des projections à long terme (10 ans et +).  
Le Comité des Normes d'hypothèses de projection (Comité) a préparé un addenda pour accompagner les Normes d'hypothèses de projection 2026, publiées en avril 2026. À des fins de transparence et de reproductibilité des Normes, l'addenda fournit les sources de données sur lesquelles les Normes sont basées, ainsi que les calculs pour chacune des normes d'inflation et de taux de rendement. Les taux historiques, les taux de rendement des indices pertinents et les écarts-types sont également fournis à titre informatif. 
</t>
  </si>
  <si>
    <t>Chaque norme des Normes d'hypothèses de projection 2026 est établie à partir de sources de données indépendantes et fiables. La norme pour l'inflation repose sur des données de la Banque du Canada, sur les résultats du sondage annuel mené par l'Institut de planification financière et FP Canada, sur l'évaluation actuarielle de 2024 du Régime de rentes du Québec et sur le rapport actuariel de 2024 du Régime de pensions du Canada. Les normes pour chaque catégorie d'actifs sont établies d'après les données provenant des résultats du sondage annuel mené par l'Institut de planification financière et FP Canada, de l'évaluation actuarielle de 2024 du Régime de rentes du Québec et du rapport actuariel de 2024 du Régime de pensions du Canada. Pour le rendement des actions, les normes tiennent aussi compte des rendements historiques moyens des 50 dernières années pour les indices concernés. Au besoin, les moyennes pour chaque norme sont arrondies au dixième de pourcentage le plus près. 
Un clic sur tout hyperlien de cette section de l'addenda donne accès aux données utilisées pour calculer les normes.</t>
  </si>
  <si>
    <r>
      <t xml:space="preserve">À titre de référence, </t>
    </r>
    <r>
      <rPr>
        <i/>
        <sz val="12"/>
        <rFont val="Arial"/>
        <family val="2"/>
      </rPr>
      <t xml:space="preserve">les Normes d'hypothèses de projection historiques </t>
    </r>
    <r>
      <rPr>
        <sz val="12"/>
        <rFont val="Arial"/>
        <family val="2"/>
      </rPr>
      <t>remontant à 2009 sont fournies, ainsi que les taux historiques sur 50 ans et les écarts-types</t>
    </r>
    <r>
      <rPr>
        <i/>
        <sz val="12"/>
        <rFont val="Arial"/>
        <family val="2"/>
      </rPr>
      <t xml:space="preserve"> </t>
    </r>
    <r>
      <rPr>
        <sz val="12"/>
        <rFont val="Arial"/>
        <family val="2"/>
      </rPr>
      <t xml:space="preserve">pour l'inflation, pour les actifs à court terme, pour les revenus fixes à long terme, les actions canadiennes, les actions américaines, les actions internationales, et les actions des pays émergents. </t>
    </r>
  </si>
  <si>
    <r>
      <t>Rapport actuariel (32</t>
    </r>
    <r>
      <rPr>
        <vertAlign val="superscript"/>
        <sz val="11"/>
        <rFont val="Arial"/>
        <family val="2"/>
      </rPr>
      <t>e</t>
    </r>
    <r>
      <rPr>
        <sz val="11"/>
        <rFont val="Arial"/>
        <family val="2"/>
      </rPr>
      <t>)
du Régime de pensions du Canada au 31 décembre 2024</t>
    </r>
  </si>
  <si>
    <t>Évaluation actuarielle du Régime de rentes du Québec
au 31 décembre 2024</t>
  </si>
  <si>
    <t>Tableau 30, page 93</t>
  </si>
  <si>
    <t>Tableau 1, page 21</t>
  </si>
  <si>
    <t>Tableau 66, page 140</t>
  </si>
  <si>
    <t>Tableau 32, page 98</t>
  </si>
  <si>
    <t>100 % des hypothèses d'augmentation des prix pour 2027 et plus</t>
  </si>
  <si>
    <t>100 % des hypothèses d'augmentation des prix pour 2028 et plus</t>
  </si>
  <si>
    <t xml:space="preserve">   0,5%
+ 2,00%</t>
  </si>
  <si>
    <t>Tableau 32, page 96</t>
  </si>
  <si>
    <t xml:space="preserve">   1,4%
+ 2,00%
- 0,75%</t>
  </si>
  <si>
    <t xml:space="preserve">  1,30%
+ 2.10%                                            - 0,75%                           </t>
  </si>
  <si>
    <t xml:space="preserve"> [(1 + 1.41%)                   
 x (1 + 2.10%)                           
 moins 1]                                                         </t>
  </si>
  <si>
    <t xml:space="preserve">   Moyenne des hypothèses pour les actions de sociétés ouvertes et fermées pour 2026 à 2045 et plus
+ hypothèse du RPC pour l'inflation future : 2,00 % </t>
  </si>
  <si>
    <t xml:space="preserve">   (4,2% + 5,1%)/2
+ 2,00%      </t>
  </si>
  <si>
    <t xml:space="preserve"> Hypothèses pour les actions pour 2028 à 2074
+ hypothèse du RRQ pour l'inflation future : 2,1 % </t>
  </si>
  <si>
    <t xml:space="preserve">   3,80%
+ 2,10%</t>
  </si>
  <si>
    <t xml:space="preserve">   [(1 +4,13%)                             
x (1 + 2,10%)               
moins 1]                                       </t>
  </si>
  <si>
    <t xml:space="preserve"> [(1 + 2.85%)                   
 x (1 + 2.10%)                           
 minus 1]                                                         </t>
  </si>
  <si>
    <t xml:space="preserve"> [(1 + 10.0576%)                      
 ÷ (1 + 3.4545%)                           
x (1 + 2.10%)                     
moins 1]                                      </t>
  </si>
  <si>
    <t xml:space="preserve"> [(1 + (5.32%)                      
 x (1 + 2.10%)                           
 moins 1]                     
                                     </t>
  </si>
  <si>
    <t xml:space="preserve">  [(1 + 7,12%)                     
 x (1 + 2.10%)                         
 moins 1]                                                          
                                          </t>
  </si>
  <si>
    <t xml:space="preserve">  [(1 + 10,8973%)                     
÷ (1 + 3.4545%)                         
x (1 + 2.10%)                                                          
 moins 1]                                         </t>
  </si>
  <si>
    <t xml:space="preserve">   0,00%
+ 2,10%</t>
  </si>
  <si>
    <t xml:space="preserve"> [(1 + 12.6929%)                      
 ÷ (1 + 3.4545%)                           
x (1 + 2.10%)                     
minus 1]                                      </t>
  </si>
  <si>
    <t>Indice obligataire universel FTSE TMX Canada (revenu fixe)</t>
  </si>
  <si>
    <t>Indice composé S&amp;P/TSX (actions canadiennes)</t>
  </si>
  <si>
    <t>Indice S&amp;P 500 (actions américaines)</t>
  </si>
  <si>
    <t>Indice MSCI EAEO (actions internationales)</t>
  </si>
  <si>
    <t>Indice marchés émergents MSCI (actions des marchés émergents)</t>
  </si>
  <si>
    <t>1976-2025</t>
  </si>
  <si>
    <t xml:space="preserve">   [(1 + 10,5326%)                 
÷ (1 + 3,4545%)                    
x (1 + 2,10%)               
moins 1]                                       </t>
  </si>
  <si>
    <t>Moyenne réelle sur 50 an :
1976 - 2025</t>
  </si>
  <si>
    <t>Moyenne nominale sur 50 ans :  1976 - 2025</t>
  </si>
  <si>
    <t>Moyenne réelle sur 50 ans augmentée de l'hypothèse d'inflation future 1976 - 2025</t>
  </si>
  <si>
    <t>Écart-type sur 50 ans : 1976 - 2025</t>
  </si>
  <si>
    <t>Rendement attendu basé sur le marché (MBER) au 31 décembre 2025</t>
  </si>
  <si>
    <t>Corrélation pendant 10 ans (2016-2025)</t>
  </si>
  <si>
    <t>Corrélation pendant 20 ans (2006-2025)</t>
  </si>
  <si>
    <t>Écart-type pour 10 ans (2016-2025)</t>
  </si>
  <si>
    <t>Écart-type pour 20 ans (2006-2025)</t>
  </si>
  <si>
    <t>Age</t>
  </si>
  <si>
    <t>M</t>
  </si>
  <si>
    <t>F</t>
  </si>
  <si>
    <t>M/F</t>
  </si>
  <si>
    <t>M/M</t>
  </si>
  <si>
    <t>F/F</t>
  </si>
  <si>
    <t>Moyenne historique de l'IPC depuis 1991</t>
  </si>
  <si>
    <t>Taux historique depuis 1991</t>
  </si>
  <si>
    <t>Moyenne depuis 1991</t>
  </si>
  <si>
    <t xml:space="preserve">   (4,2% + 5,1%)/2
+ 2,00%             
+ 1,00%</t>
  </si>
  <si>
    <t xml:space="preserve">   3,80%
+ 2,10% </t>
  </si>
  <si>
    <r>
      <t>Tanya Staples, CFP</t>
    </r>
    <r>
      <rPr>
        <vertAlign val="superscript"/>
        <sz val="16"/>
        <rFont val="Arial"/>
        <family val="2"/>
      </rPr>
      <t>®</t>
    </r>
    <r>
      <rPr>
        <sz val="16"/>
        <rFont val="Arial"/>
        <family val="2"/>
      </rPr>
      <t>, Ph.D.</t>
    </r>
  </si>
  <si>
    <t xml:space="preserve">  Hypothèse pour les options négociables pour 2029 et plus : 1,40 % 
+ hypothèse du RPC pour l'inflation future : 2,00 % 
- 0,75 % pour harmoniser les projections à long terme du RPC avec une période de détention plus typique pour un individu</t>
  </si>
  <si>
    <t xml:space="preserve">   Hypothèse pour les actifs à court terme pour 2028 et plus :  0,5 %
+ hypothèse du RPC pour l'inflation future : 2,00 % </t>
  </si>
  <si>
    <t xml:space="preserve">   Hypothèse pour les actifs à court terme pour 2028 à 2074 : 0,0 %
+ hypothèse du RRQ pour l'inflation future : 2,1 % </t>
  </si>
  <si>
    <t xml:space="preserve">  Hypothèse pour les obligations pour 2028 à 2074 : 1,30 %                                                                                                      + hypothèse du RRQ pour l'inflation future : 2,1 % 
- 0,75 % pour harmoniser les projections à long terme du RRQ avec une période de détention plus typique pour un individu</t>
  </si>
  <si>
    <t>Moyenne du ratio cours-bénéfices de Shiller sur 120 mois, ajustée pour l’inflation américaine (en dollars américains), pour l’indice mondial des actions de grandes et moyennes capitalisations des marchés développés hors Amérique du Nord.</t>
  </si>
  <si>
    <t xml:space="preserve">Même hypothèse que pour les actions canadiennes                                                                                                                                                 </t>
  </si>
  <si>
    <t>Immobilier résidentiel</t>
  </si>
  <si>
    <t>La norme d'immobilier résidentiel n'a pas été présentée avant 2026.</t>
  </si>
  <si>
    <t>Moyenne nominale depuis 1991</t>
  </si>
  <si>
    <t xml:space="preserve">   ** Étant donné l’historique limité de l’indice des marchés émergents utilisé dans le calcul, l’estimation de l’écart-type repose en grande partie sur les rendements des marchés développés mondiaux pour la période antérieure à 2007, auxquels une prime est ajoutée aux rendements annuels. Cela peut entraîner un écart entre l’écart-type calculé et la volatilité réellement observée avant la création de l’indice. Cet écart ne devrait toutefois pas être significatif et ne devrait pas avoir d’incidence importante sur le calcul de l’écart-type du portefeuille global sur l’ensemble de la période analysée.</t>
  </si>
  <si>
    <t>Hypothèse d'inflation</t>
  </si>
  <si>
    <t>• NHP historiques</t>
  </si>
  <si>
    <t>• Données sur 50 ans</t>
  </si>
  <si>
    <t>• Rendement attendu du marché</t>
  </si>
  <si>
    <t>Statistiques de l'Indice des prix à la consommation de la Banque du Canada</t>
  </si>
  <si>
    <t>• Corrélations et écarts-types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</si>
</sst>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 #,##0.00_)\ &quot;$&quot;_ ;_ * \(#,##0.00\)\ &quot;$&quot;_ ;_ * &quot;-&quot;??_)\ &quot;$&quot;_ ;_ @_ "/>
    <numFmt numFmtId="165" formatCode="_ * #,##0.00_)\ _$_ ;_ * \(#,##0.00\)\ _$_ ;_ * &quot;-&quot;??_)\ _$_ ;_ @_ "/>
    <numFmt numFmtId="166" formatCode="0.000%"/>
    <numFmt numFmtId="167" formatCode="0.0000%"/>
    <numFmt numFmtId="168" formatCode="0.000"/>
    <numFmt numFmtId="169" formatCode="0.0%"/>
    <numFmt numFmtId="170" formatCode="0.0"/>
    <numFmt numFmtId="171" formatCode="0.0000"/>
    <numFmt numFmtId="172" formatCode="0.00000000"/>
  </numFmts>
  <fonts count="8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indexed="12"/>
      <name val="Arial"/>
      <family val="2"/>
    </font>
    <font>
      <b/>
      <sz val="10"/>
      <name val="Arial"/>
      <family val="2"/>
    </font>
    <font>
      <sz val="10"/>
      <name val="Arial"/>
      <family val="2"/>
    </font>
    <font>
      <sz val="11"/>
      <name val="Calibri"/>
      <family val="2"/>
    </font>
    <font>
      <i/>
      <sz val="10"/>
      <name val="Arial"/>
      <family val="2"/>
    </font>
    <font>
      <b/>
      <sz val="12"/>
      <name val="Arial"/>
      <family val="2"/>
    </font>
    <font>
      <sz val="11"/>
      <name val="Arial"/>
      <family val="2"/>
    </font>
    <font>
      <b/>
      <sz val="11"/>
      <name val="Arial"/>
      <family val="2"/>
    </font>
    <font>
      <sz val="11.5"/>
      <name val="Times New Roman"/>
      <family val="1"/>
    </font>
    <font>
      <sz val="12"/>
      <name val="Arial"/>
      <family val="2"/>
    </font>
    <font>
      <i/>
      <sz val="12"/>
      <name val="Arial"/>
      <family val="2"/>
    </font>
    <font>
      <b/>
      <sz val="12"/>
      <color rgb="FFFF0000"/>
      <name val="Arial"/>
      <family val="2"/>
    </font>
    <font>
      <sz val="10"/>
      <color rgb="FFFF0000"/>
      <name val="Arial"/>
      <family val="2"/>
    </font>
    <font>
      <b/>
      <sz val="12"/>
      <color theme="0"/>
      <name val="Arial"/>
      <family val="2"/>
    </font>
    <font>
      <b/>
      <sz val="10"/>
      <color theme="0"/>
      <name val="Arial"/>
      <family val="2"/>
    </font>
    <font>
      <b/>
      <sz val="14"/>
      <color rgb="FF415563"/>
      <name val="Arial"/>
      <family val="2"/>
    </font>
    <font>
      <sz val="11"/>
      <color theme="1"/>
      <name val="Arial"/>
      <family val="2"/>
    </font>
    <font>
      <b/>
      <sz val="11"/>
      <color theme="1"/>
      <name val="Arial"/>
      <family val="2"/>
    </font>
    <font>
      <b/>
      <sz val="13"/>
      <color rgb="FFFF0000"/>
      <name val="Arial"/>
      <family val="2"/>
    </font>
    <font>
      <b/>
      <sz val="26"/>
      <name val="Arial"/>
      <family val="2"/>
    </font>
    <font>
      <sz val="11.5"/>
      <name val="Arial"/>
      <family val="2"/>
    </font>
    <font>
      <sz val="18"/>
      <name val="Arial"/>
      <family val="2"/>
    </font>
    <font>
      <sz val="14"/>
      <name val="Arial"/>
      <family val="2"/>
    </font>
    <font>
      <sz val="16"/>
      <name val="Arial"/>
      <family val="2"/>
    </font>
    <font>
      <i/>
      <sz val="11.5"/>
      <name val="Arial"/>
      <family val="2"/>
    </font>
    <font>
      <i/>
      <sz val="10"/>
      <color rgb="FF000000"/>
      <name val="Arial"/>
      <family val="2"/>
    </font>
    <font>
      <vertAlign val="superscript"/>
      <sz val="11"/>
      <name val="Arial"/>
      <family val="2"/>
    </font>
    <font>
      <vertAlign val="superscript"/>
      <sz val="16"/>
      <name val="Arial"/>
      <family val="2"/>
    </font>
    <font>
      <b/>
      <sz val="11"/>
      <color rgb="FF333333"/>
      <name val="Calibri"/>
      <family val="2"/>
      <scheme val="minor"/>
    </font>
    <font>
      <sz val="10"/>
      <color theme="1"/>
      <name val="Arial"/>
      <family val="2"/>
    </font>
    <font>
      <sz val="11"/>
      <color rgb="FF02C3DE"/>
      <name val="Arial"/>
      <family val="2"/>
    </font>
    <font>
      <b/>
      <sz val="14"/>
      <name val="Arial"/>
      <family val="2"/>
    </font>
    <font>
      <sz val="8"/>
      <name val="Arial"/>
      <family val="2"/>
    </font>
    <font>
      <u/>
      <sz val="11"/>
      <color theme="10"/>
      <name val="Calibri"/>
      <family val="2"/>
      <scheme val="minor"/>
    </font>
    <font>
      <b/>
      <sz val="14"/>
      <name val="Calibri"/>
      <family val="2"/>
      <scheme val="minor"/>
    </font>
    <font>
      <sz val="12"/>
      <color rgb="FF000000"/>
      <name val="Arial"/>
      <family val="2"/>
    </font>
    <font>
      <u/>
      <sz val="11"/>
      <color theme="1"/>
      <name val="Calibri"/>
      <family val="2"/>
      <scheme val="minor"/>
    </font>
    <font>
      <sz val="10"/>
      <name val="Calibri"/>
      <family val="2"/>
    </font>
    <font>
      <b/>
      <i/>
      <u/>
      <sz val="11"/>
      <color theme="1"/>
      <name val="Calibri"/>
      <family val="2"/>
      <scheme val="minor"/>
    </font>
    <font>
      <sz val="10"/>
      <name val="Times New Roman"/>
      <family val="1"/>
    </font>
    <font>
      <strike/>
      <sz val="12"/>
      <name val="Arial"/>
      <family val="2"/>
    </font>
    <font>
      <strike/>
      <sz val="10"/>
      <name val="Arial"/>
      <family val="2"/>
    </font>
    <font>
      <sz val="12"/>
      <color rgb="FF026028"/>
      <name val="Arial"/>
      <family val="2"/>
    </font>
    <font>
      <u/>
      <sz val="12"/>
      <color rgb="FF026028"/>
      <name val="Arial"/>
      <family val="2"/>
    </font>
    <font>
      <sz val="10"/>
      <name val="Calibri"/>
      <family val="2"/>
      <scheme val="minor"/>
    </font>
    <font>
      <b/>
      <sz val="14"/>
      <color theme="1"/>
      <name val="Arial"/>
      <family val="2"/>
    </font>
    <font>
      <b/>
      <sz val="12"/>
      <color theme="1"/>
      <name val="Arial"/>
      <family val="2"/>
    </font>
    <font>
      <u/>
      <sz val="11"/>
      <color rgb="FF026028"/>
      <name val="Arial"/>
      <family val="2"/>
    </font>
    <font>
      <u/>
      <sz val="10"/>
      <color rgb="FF026028"/>
      <name val="Arial"/>
      <family val="2"/>
    </font>
    <font>
      <b/>
      <sz val="14"/>
      <color rgb="FF000000"/>
      <name val="Arial"/>
      <family val="2"/>
    </font>
    <font>
      <b/>
      <sz val="12"/>
      <color rgb="FF000000"/>
      <name val="Arial"/>
      <family val="2"/>
    </font>
    <font>
      <b/>
      <sz val="10"/>
      <color rgb="FF000000"/>
      <name val="Arial"/>
      <family val="2"/>
    </font>
    <font>
      <sz val="14"/>
      <color theme="0"/>
      <name val="Arial"/>
      <family val="2"/>
    </font>
    <font>
      <sz val="12"/>
      <color theme="0"/>
      <name val="Arial"/>
      <family val="2"/>
    </font>
    <font>
      <sz val="11"/>
      <name val="Calibri"/>
      <family val="2"/>
      <scheme val="minor"/>
    </font>
    <font>
      <b/>
      <i/>
      <sz val="10"/>
      <color rgb="FFFF0000"/>
      <name val="Calibri"/>
      <family val="2"/>
      <scheme val="minor"/>
    </font>
    <font>
      <sz val="10"/>
      <color rgb="FFFF0000"/>
      <name val="Calibri"/>
      <family val="2"/>
      <scheme val="minor"/>
    </font>
    <font>
      <sz val="10"/>
      <color theme="1"/>
      <name val="Calibri"/>
      <family val="2"/>
      <scheme val="minor"/>
    </font>
    <font>
      <sz val="14"/>
      <name val="Calibri"/>
      <family val="2"/>
      <scheme val="minor"/>
    </font>
    <font>
      <sz val="11"/>
      <color rgb="FFFF0000"/>
      <name val="Arial"/>
      <family val="2"/>
    </font>
    <font>
      <b/>
      <sz val="12"/>
      <color theme="0"/>
      <name val="Calibri"/>
      <family val="2"/>
      <scheme val="minor"/>
    </font>
    <font>
      <b/>
      <sz val="10"/>
      <color theme="0"/>
      <name val="Calibri"/>
      <family val="2"/>
      <scheme val="minor"/>
    </font>
    <font>
      <sz val="26"/>
      <color theme="1"/>
      <name val="Calibri"/>
      <family val="2"/>
      <scheme val="minor"/>
    </font>
    <font>
      <b/>
      <sz val="8"/>
      <name val="Calibri"/>
      <family val="2"/>
    </font>
    <font>
      <b/>
      <sz val="8"/>
      <color rgb="FFFFFFFF"/>
      <name val="Calibri"/>
      <family val="2"/>
    </font>
    <font>
      <b/>
      <sz val="7.5"/>
      <color rgb="FF000000"/>
      <name val="Calibri"/>
      <family val="2"/>
    </font>
    <font>
      <sz val="7.5"/>
      <color rgb="FF000000"/>
      <name val="Calibri"/>
      <family val="2"/>
    </font>
    <font>
      <sz val="8"/>
      <color rgb="FFFFFFFF"/>
      <name val="Calibri"/>
      <family val="2"/>
    </font>
    <font>
      <sz val="8"/>
      <color rgb="FF000000"/>
      <name val="Calibri"/>
      <family val="2"/>
    </font>
    <font>
      <sz val="8"/>
      <name val="Calibri"/>
      <family val="2"/>
    </font>
    <font>
      <b/>
      <sz val="8"/>
      <color rgb="FF000000"/>
      <name val="Calibri"/>
      <family val="2"/>
    </font>
    <font>
      <b/>
      <sz val="11"/>
      <name val="Calibri"/>
      <family val="2"/>
      <scheme val="minor"/>
    </font>
    <font>
      <b/>
      <sz val="11"/>
      <color theme="0"/>
      <name val="Calibri"/>
      <family val="2"/>
      <scheme val="minor"/>
    </font>
  </fonts>
  <fills count="1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BDE6EF"/>
        <bgColor indexed="64"/>
      </patternFill>
    </fill>
    <fill>
      <patternFill patternType="solid">
        <fgColor rgb="FF026028"/>
        <bgColor indexed="64"/>
      </patternFill>
    </fill>
    <fill>
      <patternFill patternType="solid">
        <fgColor rgb="FFBDE6EF"/>
        <bgColor rgb="FFEAEAE8"/>
      </patternFill>
    </fill>
    <fill>
      <patternFill patternType="solid">
        <fgColor theme="0" tint="-0.249977111117893"/>
        <bgColor indexed="64"/>
      </patternFill>
    </fill>
    <fill>
      <patternFill patternType="solid">
        <fgColor theme="0" tint="-0.34998626667073579"/>
        <bgColor indexed="64"/>
      </patternFill>
    </fill>
    <fill>
      <patternFill patternType="solid">
        <fgColor rgb="FFCCDED4"/>
        <bgColor indexed="64"/>
      </patternFill>
    </fill>
    <fill>
      <patternFill patternType="solid">
        <fgColor theme="0" tint="-4.9989318521683403E-2"/>
        <bgColor indexed="64"/>
      </patternFill>
    </fill>
    <fill>
      <patternFill patternType="solid">
        <fgColor rgb="FF53565A"/>
        <bgColor indexed="64"/>
      </patternFill>
    </fill>
    <fill>
      <patternFill patternType="solid">
        <fgColor rgb="FF7F8389"/>
        <bgColor indexed="64"/>
      </patternFill>
    </fill>
    <fill>
      <patternFill patternType="solid">
        <fgColor rgb="FF012169"/>
        <bgColor indexed="64"/>
      </patternFill>
    </fill>
    <fill>
      <patternFill patternType="solid">
        <fgColor rgb="FF012069"/>
        <bgColor indexed="64"/>
      </patternFill>
    </fill>
    <fill>
      <patternFill patternType="solid">
        <fgColor rgb="FFF2F5F8"/>
        <bgColor indexed="64"/>
      </patternFill>
    </fill>
    <fill>
      <patternFill patternType="solid">
        <fgColor rgb="FF026028"/>
        <bgColor rgb="FFEAEAE8"/>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style="thin">
        <color rgb="FFA6A6A6"/>
      </left>
      <right style="thin">
        <color rgb="FFA6A6A6"/>
      </right>
      <top style="thin">
        <color rgb="FFA6A6A6"/>
      </top>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rgb="FFA6A6A6"/>
      </right>
      <top style="thin">
        <color rgb="FFA6A6A6"/>
      </top>
      <bottom/>
      <diagonal/>
    </border>
    <border>
      <left style="medium">
        <color rgb="FF5B6770"/>
      </left>
      <right style="medium">
        <color rgb="FF5B6770"/>
      </right>
      <top style="medium">
        <color rgb="FF5B6770"/>
      </top>
      <bottom style="thick">
        <color rgb="FF5B6770"/>
      </bottom>
      <diagonal/>
    </border>
    <border>
      <left/>
      <right style="medium">
        <color rgb="FF5B6770"/>
      </right>
      <top style="medium">
        <color rgb="FF5B6770"/>
      </top>
      <bottom style="thick">
        <color rgb="FF5B6770"/>
      </bottom>
      <diagonal/>
    </border>
    <border>
      <left/>
      <right/>
      <top style="medium">
        <color rgb="FF5B6770"/>
      </top>
      <bottom style="thick">
        <color rgb="FF5B6770"/>
      </bottom>
      <diagonal/>
    </border>
    <border>
      <left style="medium">
        <color rgb="FF5B6770"/>
      </left>
      <right style="medium">
        <color rgb="FF5B6770"/>
      </right>
      <top/>
      <bottom style="medium">
        <color rgb="FF5B6770"/>
      </bottom>
      <diagonal/>
    </border>
    <border>
      <left/>
      <right style="medium">
        <color rgb="FF5B6770"/>
      </right>
      <top/>
      <bottom style="medium">
        <color rgb="FF5B6770"/>
      </bottom>
      <diagonal/>
    </border>
    <border>
      <left style="medium">
        <color rgb="FF5B6770"/>
      </left>
      <right/>
      <top style="medium">
        <color rgb="FF5B6770"/>
      </top>
      <bottom style="thick">
        <color rgb="FF5B6770"/>
      </bottom>
      <diagonal/>
    </border>
    <border>
      <left style="medium">
        <color rgb="FF5B6770"/>
      </left>
      <right style="medium">
        <color rgb="FF5B6770"/>
      </right>
      <top style="thick">
        <color rgb="FF5B6770"/>
      </top>
      <bottom/>
      <diagonal/>
    </border>
  </borders>
  <cellStyleXfs count="25">
    <xf numFmtId="0" fontId="0" fillId="0" borderId="0"/>
    <xf numFmtId="0" fontId="8" fillId="0" borderId="0" applyNumberFormat="0" applyFill="0" applyBorder="0" applyAlignment="0" applyProtection="0">
      <alignment vertical="top"/>
      <protection locked="0"/>
    </xf>
    <xf numFmtId="0" fontId="10" fillId="0" borderId="0"/>
    <xf numFmtId="9" fontId="7" fillId="0" borderId="0" applyFont="0" applyFill="0" applyBorder="0" applyAlignment="0" applyProtection="0"/>
    <xf numFmtId="9" fontId="10" fillId="0" borderId="0" applyFont="0" applyFill="0" applyBorder="0" applyAlignment="0" applyProtection="0"/>
    <xf numFmtId="0" fontId="7" fillId="0" borderId="0"/>
    <xf numFmtId="9" fontId="7" fillId="0" borderId="0" applyFont="0" applyFill="0" applyBorder="0" applyAlignment="0" applyProtection="0"/>
    <xf numFmtId="0" fontId="6" fillId="0" borderId="0"/>
    <xf numFmtId="0" fontId="5" fillId="0" borderId="0"/>
    <xf numFmtId="9" fontId="5" fillId="0" borderId="0" applyFont="0" applyFill="0" applyBorder="0" applyAlignment="0" applyProtection="0"/>
    <xf numFmtId="0" fontId="41" fillId="0" borderId="0" applyNumberFormat="0" applyFill="0" applyBorder="0" applyAlignment="0" applyProtection="0"/>
    <xf numFmtId="164" fontId="5" fillId="0" borderId="0" applyFont="0" applyFill="0" applyBorder="0" applyAlignment="0" applyProtection="0"/>
    <xf numFmtId="165" fontId="5" fillId="0" borderId="0" applyFont="0" applyFill="0" applyBorder="0" applyAlignment="0" applyProtection="0"/>
    <xf numFmtId="0" fontId="4" fillId="0" borderId="0"/>
    <xf numFmtId="9" fontId="4" fillId="0" borderId="0" applyFont="0" applyFill="0" applyBorder="0" applyAlignment="0" applyProtection="0"/>
    <xf numFmtId="164" fontId="4"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41" fillId="0" borderId="0" applyNumberFormat="0" applyFill="0" applyBorder="0" applyAlignment="0" applyProtection="0"/>
    <xf numFmtId="0" fontId="2" fillId="0" borderId="0"/>
    <xf numFmtId="9" fontId="2" fillId="0" borderId="0" applyFont="0" applyFill="0" applyBorder="0" applyAlignment="0" applyProtection="0"/>
  </cellStyleXfs>
  <cellXfs count="473">
    <xf numFmtId="0" fontId="0" fillId="0" borderId="0" xfId="0"/>
    <xf numFmtId="10" fontId="0" fillId="0" borderId="0" xfId="0" applyNumberFormat="1"/>
    <xf numFmtId="0" fontId="0" fillId="0" borderId="0" xfId="0" applyAlignment="1">
      <alignment horizontal="center"/>
    </xf>
    <xf numFmtId="10" fontId="0" fillId="0" borderId="0" xfId="0" applyNumberFormat="1" applyAlignment="1">
      <alignment horizontal="center"/>
    </xf>
    <xf numFmtId="0" fontId="11" fillId="0" borderId="0" xfId="0" applyFont="1"/>
    <xf numFmtId="0" fontId="0" fillId="0" borderId="0" xfId="0" applyAlignment="1">
      <alignment wrapText="1"/>
    </xf>
    <xf numFmtId="0" fontId="10" fillId="0" borderId="0" xfId="2" applyAlignment="1">
      <alignment horizontal="center"/>
    </xf>
    <xf numFmtId="0" fontId="10" fillId="0" borderId="0" xfId="2"/>
    <xf numFmtId="0" fontId="10" fillId="0" borderId="3" xfId="2" applyBorder="1" applyAlignment="1">
      <alignment horizontal="center"/>
    </xf>
    <xf numFmtId="167" fontId="0" fillId="0" borderId="0" xfId="4" applyNumberFormat="1" applyFont="1" applyAlignment="1">
      <alignment horizontal="center"/>
    </xf>
    <xf numFmtId="0" fontId="10" fillId="0" borderId="3" xfId="2" applyBorder="1"/>
    <xf numFmtId="0" fontId="9" fillId="0" borderId="0" xfId="0" applyFont="1"/>
    <xf numFmtId="0" fontId="19" fillId="0" borderId="0" xfId="0" applyFont="1" applyAlignment="1">
      <alignment horizontal="centerContinuous" vertical="center"/>
    </xf>
    <xf numFmtId="0" fontId="20" fillId="0" borderId="4" xfId="0" applyFont="1" applyBorder="1" applyAlignment="1">
      <alignment horizontal="centerContinuous" vertical="center"/>
    </xf>
    <xf numFmtId="0" fontId="13" fillId="0" borderId="0" xfId="0" applyFont="1" applyAlignment="1">
      <alignment horizontal="center"/>
    </xf>
    <xf numFmtId="168" fontId="10" fillId="0" borderId="0" xfId="2" applyNumberFormat="1" applyAlignment="1">
      <alignment horizontal="center"/>
    </xf>
    <xf numFmtId="0" fontId="10" fillId="0" borderId="0" xfId="2" applyAlignment="1">
      <alignment wrapText="1"/>
    </xf>
    <xf numFmtId="168" fontId="10" fillId="0" borderId="5" xfId="2" applyNumberFormat="1" applyBorder="1" applyAlignment="1">
      <alignment horizontal="center"/>
    </xf>
    <xf numFmtId="168" fontId="10" fillId="0" borderId="0" xfId="2" applyNumberFormat="1"/>
    <xf numFmtId="168" fontId="10" fillId="0" borderId="6" xfId="2" applyNumberFormat="1" applyBorder="1" applyAlignment="1">
      <alignment horizontal="center"/>
    </xf>
    <xf numFmtId="168" fontId="10" fillId="0" borderId="6" xfId="2" applyNumberFormat="1" applyBorder="1"/>
    <xf numFmtId="0" fontId="10" fillId="0" borderId="5" xfId="2" applyBorder="1" applyAlignment="1">
      <alignment horizontal="center"/>
    </xf>
    <xf numFmtId="0" fontId="10" fillId="0" borderId="6" xfId="2" applyBorder="1" applyAlignment="1">
      <alignment horizontal="center"/>
    </xf>
    <xf numFmtId="0" fontId="10" fillId="0" borderId="7" xfId="2" applyBorder="1" applyAlignment="1">
      <alignment horizontal="center"/>
    </xf>
    <xf numFmtId="0" fontId="10" fillId="0" borderId="0" xfId="2" applyAlignment="1">
      <alignment horizontal="center" wrapText="1"/>
    </xf>
    <xf numFmtId="166" fontId="10" fillId="0" borderId="0" xfId="2" applyNumberFormat="1" applyAlignment="1">
      <alignment horizontal="center" wrapText="1"/>
    </xf>
    <xf numFmtId="166" fontId="0" fillId="0" borderId="0" xfId="4" applyNumberFormat="1" applyFont="1" applyAlignment="1">
      <alignment horizontal="center"/>
    </xf>
    <xf numFmtId="166" fontId="10" fillId="0" borderId="0" xfId="2" applyNumberFormat="1" applyAlignment="1">
      <alignment horizontal="center"/>
    </xf>
    <xf numFmtId="166" fontId="10" fillId="0" borderId="0" xfId="2" applyNumberFormat="1"/>
    <xf numFmtId="0" fontId="15" fillId="0" borderId="0" xfId="0" applyFont="1"/>
    <xf numFmtId="0" fontId="14" fillId="3" borderId="2" xfId="0" applyFont="1" applyFill="1" applyBorder="1" applyAlignment="1">
      <alignment horizontal="center" vertical="center" wrapText="1"/>
    </xf>
    <xf numFmtId="10" fontId="15" fillId="0" borderId="1" xfId="0" applyNumberFormat="1" applyFont="1" applyBorder="1" applyAlignment="1">
      <alignment horizontal="center" vertical="center" wrapText="1"/>
    </xf>
    <xf numFmtId="0" fontId="14" fillId="0" borderId="0" xfId="0" applyFont="1"/>
    <xf numFmtId="0" fontId="14" fillId="3" borderId="1" xfId="0" applyFont="1" applyFill="1" applyBorder="1" applyAlignment="1">
      <alignment horizontal="center" vertical="center" wrapText="1"/>
    </xf>
    <xf numFmtId="0" fontId="16" fillId="0" borderId="0" xfId="0" applyFont="1" applyAlignment="1">
      <alignment horizontal="center" vertical="center"/>
    </xf>
    <xf numFmtId="0" fontId="23" fillId="0" borderId="0" xfId="0" applyFont="1" applyAlignment="1">
      <alignment vertical="center"/>
    </xf>
    <xf numFmtId="10" fontId="15" fillId="3" borderId="1" xfId="0" applyNumberFormat="1" applyFont="1" applyFill="1" applyBorder="1" applyAlignment="1">
      <alignment horizontal="center" vertical="center" wrapText="1"/>
    </xf>
    <xf numFmtId="0" fontId="17" fillId="0" borderId="0" xfId="0" applyFont="1" applyAlignment="1">
      <alignment horizontal="left" vertical="center" wrapText="1"/>
    </xf>
    <xf numFmtId="0" fontId="23" fillId="0" borderId="0" xfId="2" applyFont="1" applyAlignment="1">
      <alignment horizontal="center"/>
    </xf>
    <xf numFmtId="10" fontId="25" fillId="0" borderId="2" xfId="0" applyNumberFormat="1" applyFont="1" applyBorder="1" applyAlignment="1">
      <alignment horizontal="center" vertical="center" wrapText="1"/>
    </xf>
    <xf numFmtId="10" fontId="15" fillId="0" borderId="2" xfId="0" applyNumberFormat="1" applyFont="1" applyBorder="1" applyAlignment="1">
      <alignment horizontal="center" vertical="center" wrapText="1"/>
    </xf>
    <xf numFmtId="10" fontId="25" fillId="2" borderId="11" xfId="0" applyNumberFormat="1" applyFont="1" applyFill="1" applyBorder="1" applyAlignment="1">
      <alignment horizontal="center" vertical="center" wrapText="1"/>
    </xf>
    <xf numFmtId="0" fontId="0" fillId="0" borderId="0" xfId="0" applyAlignment="1">
      <alignment vertical="center"/>
    </xf>
    <xf numFmtId="0" fontId="10" fillId="0" borderId="12" xfId="2" applyBorder="1"/>
    <xf numFmtId="0" fontId="23" fillId="0" borderId="0" xfId="0" applyFont="1" applyAlignment="1">
      <alignment horizontal="center" vertical="center"/>
    </xf>
    <xf numFmtId="0" fontId="14" fillId="0" borderId="0" xfId="2" applyFont="1"/>
    <xf numFmtId="10" fontId="14" fillId="0" borderId="1" xfId="2" applyNumberFormat="1" applyFont="1" applyBorder="1" applyAlignment="1">
      <alignment horizontal="center" vertical="center"/>
    </xf>
    <xf numFmtId="10" fontId="14" fillId="0" borderId="1" xfId="4" applyNumberFormat="1" applyFont="1" applyBorder="1" applyAlignment="1">
      <alignment horizontal="center" vertical="center"/>
    </xf>
    <xf numFmtId="10" fontId="14" fillId="0" borderId="1" xfId="2" applyNumberFormat="1" applyFont="1" applyBorder="1" applyAlignment="1">
      <alignment horizontal="center" vertical="center" wrapText="1"/>
    </xf>
    <xf numFmtId="0" fontId="14" fillId="0" borderId="2" xfId="0" applyFont="1" applyBorder="1" applyAlignment="1">
      <alignment horizontal="left" vertical="center" wrapText="1" indent="1"/>
    </xf>
    <xf numFmtId="0" fontId="14" fillId="0" borderId="11" xfId="0" applyFont="1" applyBorder="1" applyAlignment="1">
      <alignment horizontal="left" vertical="center" wrapText="1" indent="1"/>
    </xf>
    <xf numFmtId="0" fontId="14" fillId="2" borderId="2" xfId="0" applyFont="1" applyFill="1" applyBorder="1" applyAlignment="1">
      <alignment horizontal="left" vertical="center" wrapText="1" indent="1"/>
    </xf>
    <xf numFmtId="9" fontId="14" fillId="0" borderId="2" xfId="0" applyNumberFormat="1" applyFont="1" applyBorder="1" applyAlignment="1">
      <alignment horizontal="left" vertical="center" wrapText="1" indent="1"/>
    </xf>
    <xf numFmtId="0" fontId="14" fillId="2" borderId="11" xfId="0" applyFont="1" applyFill="1" applyBorder="1" applyAlignment="1">
      <alignment horizontal="left" vertical="center" wrapText="1" indent="1"/>
    </xf>
    <xf numFmtId="0" fontId="24" fillId="0" borderId="11" xfId="0" applyFont="1" applyBorder="1" applyAlignment="1">
      <alignment horizontal="left" vertical="center" wrapText="1" indent="1"/>
    </xf>
    <xf numFmtId="0" fontId="24" fillId="0" borderId="2" xfId="0" applyFont="1" applyBorder="1" applyAlignment="1">
      <alignment horizontal="left" vertical="center" wrapText="1" indent="1"/>
    </xf>
    <xf numFmtId="0" fontId="14" fillId="0" borderId="1" xfId="0" applyFont="1" applyBorder="1" applyAlignment="1">
      <alignment horizontal="left" vertical="center" wrapText="1" indent="1"/>
    </xf>
    <xf numFmtId="0" fontId="14" fillId="2" borderId="1" xfId="0" applyFont="1" applyFill="1" applyBorder="1" applyAlignment="1">
      <alignment horizontal="left" vertical="center" wrapText="1" indent="1"/>
    </xf>
    <xf numFmtId="0" fontId="24" fillId="2" borderId="11" xfId="0" applyFont="1" applyFill="1" applyBorder="1" applyAlignment="1">
      <alignment horizontal="left" vertical="center" wrapText="1" indent="1"/>
    </xf>
    <xf numFmtId="9" fontId="14" fillId="2" borderId="2" xfId="0" applyNumberFormat="1" applyFont="1" applyFill="1" applyBorder="1" applyAlignment="1">
      <alignment horizontal="left" vertical="center" wrapText="1" indent="1"/>
    </xf>
    <xf numFmtId="0" fontId="10" fillId="2" borderId="0" xfId="2" applyFill="1" applyAlignment="1">
      <alignment horizontal="center" vertical="center" wrapText="1"/>
    </xf>
    <xf numFmtId="0" fontId="14" fillId="0" borderId="1" xfId="0" applyFont="1" applyBorder="1"/>
    <xf numFmtId="10" fontId="14" fillId="0" borderId="1" xfId="0" applyNumberFormat="1" applyFont="1" applyBorder="1" applyAlignment="1">
      <alignment horizontal="center"/>
    </xf>
    <xf numFmtId="10" fontId="15" fillId="0" borderId="1" xfId="0" applyNumberFormat="1" applyFont="1" applyBorder="1" applyAlignment="1">
      <alignment horizontal="center"/>
    </xf>
    <xf numFmtId="10" fontId="14" fillId="0" borderId="0" xfId="3" applyNumberFormat="1" applyFont="1" applyAlignment="1">
      <alignment horizontal="center"/>
    </xf>
    <xf numFmtId="10" fontId="14" fillId="0" borderId="0" xfId="0" applyNumberFormat="1" applyFont="1" applyAlignment="1">
      <alignment horizontal="center"/>
    </xf>
    <xf numFmtId="10" fontId="15" fillId="0" borderId="0" xfId="0" applyNumberFormat="1" applyFont="1" applyAlignment="1">
      <alignment horizontal="center"/>
    </xf>
    <xf numFmtId="0" fontId="14" fillId="0" borderId="1" xfId="0" applyFont="1" applyBorder="1" applyAlignment="1">
      <alignment vertical="center"/>
    </xf>
    <xf numFmtId="10" fontId="14" fillId="0" borderId="1" xfId="0" applyNumberFormat="1" applyFont="1" applyBorder="1" applyAlignment="1">
      <alignment horizontal="center" vertical="center"/>
    </xf>
    <xf numFmtId="10" fontId="14" fillId="0" borderId="9" xfId="0" applyNumberFormat="1" applyFont="1" applyBorder="1" applyAlignment="1">
      <alignment horizontal="center" vertical="center"/>
    </xf>
    <xf numFmtId="10" fontId="15" fillId="0" borderId="1" xfId="0" applyNumberFormat="1" applyFont="1" applyBorder="1" applyAlignment="1">
      <alignment horizontal="center"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30" fillId="0" borderId="0" xfId="0" applyFont="1" applyAlignment="1">
      <alignment horizontal="center" vertical="center" wrapText="1"/>
    </xf>
    <xf numFmtId="0" fontId="12" fillId="0" borderId="0" xfId="0" applyFont="1" applyAlignment="1">
      <alignment horizontal="center" vertical="center" wrapText="1"/>
    </xf>
    <xf numFmtId="0" fontId="32" fillId="0" borderId="0" xfId="0" applyFont="1" applyAlignment="1">
      <alignment horizontal="center" vertical="center" wrapText="1"/>
    </xf>
    <xf numFmtId="10" fontId="25" fillId="0" borderId="11" xfId="0" applyNumberFormat="1" applyFont="1" applyBorder="1" applyAlignment="1">
      <alignment horizontal="center" vertical="center" wrapText="1"/>
    </xf>
    <xf numFmtId="10" fontId="15" fillId="0" borderId="11" xfId="0" applyNumberFormat="1" applyFont="1" applyBorder="1" applyAlignment="1">
      <alignment horizontal="center" vertical="center" wrapText="1"/>
    </xf>
    <xf numFmtId="0" fontId="14" fillId="0" borderId="1" xfId="0" applyFont="1" applyBorder="1" applyAlignment="1">
      <alignment vertical="center" wrapText="1"/>
    </xf>
    <xf numFmtId="0" fontId="7" fillId="0" borderId="13" xfId="2" applyFont="1" applyBorder="1" applyAlignment="1">
      <alignment horizontal="center"/>
    </xf>
    <xf numFmtId="0" fontId="7" fillId="0" borderId="1" xfId="2" applyFont="1" applyBorder="1" applyAlignment="1">
      <alignment horizontal="center" vertical="center" wrapText="1"/>
    </xf>
    <xf numFmtId="0" fontId="7" fillId="0" borderId="10" xfId="2" applyFont="1" applyBorder="1" applyAlignment="1">
      <alignment horizontal="center"/>
    </xf>
    <xf numFmtId="0" fontId="7" fillId="0" borderId="10" xfId="2" applyFont="1" applyBorder="1" applyAlignment="1">
      <alignment horizontal="center" wrapText="1"/>
    </xf>
    <xf numFmtId="0" fontId="10" fillId="4" borderId="19" xfId="2" applyFill="1" applyBorder="1" applyAlignment="1">
      <alignment horizontal="center"/>
    </xf>
    <xf numFmtId="168" fontId="23" fillId="0" borderId="0" xfId="5" applyNumberFormat="1" applyFont="1" applyAlignment="1">
      <alignment horizontal="center"/>
    </xf>
    <xf numFmtId="0" fontId="23" fillId="0" borderId="0" xfId="5" applyFont="1" applyAlignment="1">
      <alignment horizontal="center"/>
    </xf>
    <xf numFmtId="168" fontId="7" fillId="0" borderId="0" xfId="5" applyNumberFormat="1" applyAlignment="1">
      <alignment horizontal="center"/>
    </xf>
    <xf numFmtId="0" fontId="7" fillId="0" borderId="0" xfId="5" applyAlignment="1">
      <alignment horizontal="center"/>
    </xf>
    <xf numFmtId="0" fontId="7" fillId="2" borderId="0" xfId="5" applyFill="1" applyAlignment="1">
      <alignment horizontal="center" vertical="center" wrapText="1"/>
    </xf>
    <xf numFmtId="168" fontId="7" fillId="0" borderId="5" xfId="5" applyNumberFormat="1" applyBorder="1" applyAlignment="1">
      <alignment horizontal="center"/>
    </xf>
    <xf numFmtId="0" fontId="7" fillId="0" borderId="6" xfId="5" applyBorder="1" applyAlignment="1">
      <alignment horizontal="center"/>
    </xf>
    <xf numFmtId="168" fontId="7" fillId="0" borderId="6" xfId="5" applyNumberFormat="1" applyBorder="1" applyAlignment="1">
      <alignment horizontal="center"/>
    </xf>
    <xf numFmtId="168" fontId="7" fillId="0" borderId="0" xfId="5" applyNumberFormat="1" applyAlignment="1">
      <alignment horizontal="center" wrapText="1"/>
    </xf>
    <xf numFmtId="166" fontId="7" fillId="0" borderId="0" xfId="5" applyNumberFormat="1" applyAlignment="1">
      <alignment horizontal="center" wrapText="1"/>
    </xf>
    <xf numFmtId="0" fontId="7" fillId="0" borderId="10" xfId="5" applyBorder="1" applyAlignment="1">
      <alignment horizontal="center"/>
    </xf>
    <xf numFmtId="166" fontId="7" fillId="0" borderId="0" xfId="5" applyNumberFormat="1" applyAlignment="1">
      <alignment horizontal="center"/>
    </xf>
    <xf numFmtId="166" fontId="7" fillId="0" borderId="9" xfId="6" applyNumberFormat="1" applyBorder="1" applyAlignment="1">
      <alignment horizontal="center"/>
    </xf>
    <xf numFmtId="168" fontId="7" fillId="0" borderId="10" xfId="5" applyNumberFormat="1" applyBorder="1" applyAlignment="1">
      <alignment horizontal="center" wrapText="1"/>
    </xf>
    <xf numFmtId="0" fontId="7" fillId="0" borderId="7" xfId="5" applyBorder="1" applyAlignment="1">
      <alignment horizontal="center"/>
    </xf>
    <xf numFmtId="0" fontId="7" fillId="0" borderId="0" xfId="5"/>
    <xf numFmtId="10" fontId="14" fillId="0" borderId="1" xfId="5" applyNumberFormat="1" applyFont="1" applyBorder="1" applyAlignment="1">
      <alignment horizontal="center" vertical="center"/>
    </xf>
    <xf numFmtId="0" fontId="7" fillId="0" borderId="5" xfId="5" applyBorder="1" applyAlignment="1">
      <alignment horizontal="center"/>
    </xf>
    <xf numFmtId="166" fontId="0" fillId="0" borderId="0" xfId="6" applyNumberFormat="1" applyFont="1" applyAlignment="1">
      <alignment horizontal="center"/>
    </xf>
    <xf numFmtId="166" fontId="7" fillId="0" borderId="0" xfId="6" applyNumberFormat="1" applyAlignment="1">
      <alignment horizontal="center"/>
    </xf>
    <xf numFmtId="166" fontId="0" fillId="0" borderId="9" xfId="6" applyNumberFormat="1" applyFont="1" applyBorder="1" applyAlignment="1">
      <alignment horizontal="center"/>
    </xf>
    <xf numFmtId="0" fontId="7" fillId="0" borderId="10" xfId="5" applyBorder="1" applyAlignment="1">
      <alignment horizontal="center" wrapText="1"/>
    </xf>
    <xf numFmtId="0" fontId="7" fillId="0" borderId="9" xfId="5" applyBorder="1" applyAlignment="1">
      <alignment horizontal="center" vertical="center"/>
    </xf>
    <xf numFmtId="166" fontId="7" fillId="0" borderId="9" xfId="5" applyNumberFormat="1" applyBorder="1" applyAlignment="1">
      <alignment horizontal="center"/>
    </xf>
    <xf numFmtId="166" fontId="7" fillId="0" borderId="0" xfId="5" applyNumberFormat="1"/>
    <xf numFmtId="168" fontId="7" fillId="0" borderId="0" xfId="5" applyNumberFormat="1"/>
    <xf numFmtId="0" fontId="7" fillId="0" borderId="1" xfId="5" applyBorder="1" applyAlignment="1">
      <alignment horizontal="center" vertical="center"/>
    </xf>
    <xf numFmtId="10" fontId="7" fillId="0" borderId="1" xfId="3" applyNumberFormat="1" applyBorder="1" applyAlignment="1">
      <alignment horizontal="center" vertical="center"/>
    </xf>
    <xf numFmtId="9" fontId="14" fillId="0" borderId="2" xfId="0" applyNumberFormat="1" applyFont="1" applyBorder="1" applyAlignment="1">
      <alignment horizontal="center" vertical="center" wrapText="1"/>
    </xf>
    <xf numFmtId="0" fontId="14" fillId="0" borderId="2" xfId="0" applyFont="1" applyBorder="1" applyAlignment="1">
      <alignment horizontal="center" vertical="center" wrapText="1"/>
    </xf>
    <xf numFmtId="0" fontId="10" fillId="0" borderId="1" xfId="2" applyBorder="1" applyAlignment="1">
      <alignment horizontal="center" vertical="center"/>
    </xf>
    <xf numFmtId="0" fontId="7" fillId="0" borderId="1" xfId="2" applyFont="1" applyBorder="1" applyAlignment="1">
      <alignment horizontal="center" vertical="center"/>
    </xf>
    <xf numFmtId="166" fontId="0" fillId="0" borderId="1" xfId="4" applyNumberFormat="1" applyFont="1" applyBorder="1" applyAlignment="1">
      <alignment horizontal="center"/>
    </xf>
    <xf numFmtId="166" fontId="0" fillId="0" borderId="1" xfId="6" applyNumberFormat="1" applyFont="1" applyBorder="1" applyAlignment="1">
      <alignment horizontal="center"/>
    </xf>
    <xf numFmtId="166" fontId="10" fillId="0" borderId="1" xfId="4" applyNumberFormat="1" applyBorder="1" applyAlignment="1">
      <alignment horizontal="center"/>
    </xf>
    <xf numFmtId="166" fontId="7" fillId="0" borderId="1" xfId="6" applyNumberFormat="1" applyBorder="1" applyAlignment="1">
      <alignment horizontal="center"/>
    </xf>
    <xf numFmtId="166" fontId="0" fillId="0" borderId="21" xfId="4" applyNumberFormat="1" applyFont="1" applyBorder="1" applyAlignment="1">
      <alignment horizontal="center"/>
    </xf>
    <xf numFmtId="166" fontId="0" fillId="0" borderId="21" xfId="6" applyNumberFormat="1" applyFont="1" applyBorder="1" applyAlignment="1">
      <alignment horizontal="center"/>
    </xf>
    <xf numFmtId="166" fontId="10" fillId="0" borderId="21" xfId="2" applyNumberFormat="1" applyBorder="1" applyAlignment="1">
      <alignment horizontal="center"/>
    </xf>
    <xf numFmtId="166" fontId="10" fillId="0" borderId="1" xfId="2" applyNumberFormat="1" applyBorder="1" applyAlignment="1">
      <alignment horizontal="center"/>
    </xf>
    <xf numFmtId="166" fontId="10" fillId="0" borderId="5" xfId="2" applyNumberFormat="1" applyBorder="1"/>
    <xf numFmtId="166" fontId="10" fillId="0" borderId="6" xfId="2" applyNumberFormat="1" applyBorder="1"/>
    <xf numFmtId="0" fontId="10" fillId="0" borderId="7" xfId="2" applyBorder="1"/>
    <xf numFmtId="0" fontId="7" fillId="0" borderId="7" xfId="5" applyBorder="1"/>
    <xf numFmtId="166" fontId="7" fillId="0" borderId="5" xfId="5" applyNumberFormat="1" applyBorder="1" applyAlignment="1">
      <alignment horizontal="center"/>
    </xf>
    <xf numFmtId="166" fontId="7" fillId="0" borderId="6" xfId="5" applyNumberFormat="1" applyBorder="1" applyAlignment="1">
      <alignment horizontal="center"/>
    </xf>
    <xf numFmtId="0" fontId="37" fillId="0" borderId="1" xfId="5" applyFont="1" applyBorder="1" applyAlignment="1">
      <alignment horizontal="center" vertical="center"/>
    </xf>
    <xf numFmtId="10" fontId="37" fillId="0" borderId="1" xfId="3" applyNumberFormat="1" applyFont="1" applyBorder="1" applyAlignment="1">
      <alignment horizontal="center" vertical="center"/>
    </xf>
    <xf numFmtId="10" fontId="7" fillId="0" borderId="5" xfId="3" applyNumberFormat="1" applyBorder="1" applyAlignment="1">
      <alignment horizontal="center"/>
    </xf>
    <xf numFmtId="166" fontId="7" fillId="0" borderId="9" xfId="6" applyNumberFormat="1" applyFont="1" applyBorder="1" applyAlignment="1">
      <alignment horizontal="center"/>
    </xf>
    <xf numFmtId="0" fontId="7" fillId="0" borderId="0" xfId="5" applyAlignment="1">
      <alignment horizontal="center" vertical="center"/>
    </xf>
    <xf numFmtId="166" fontId="0" fillId="0" borderId="0" xfId="6" applyNumberFormat="1" applyFont="1" applyBorder="1" applyAlignment="1">
      <alignment horizontal="center"/>
    </xf>
    <xf numFmtId="166" fontId="7" fillId="0" borderId="0" xfId="6" applyNumberFormat="1" applyFont="1" applyBorder="1" applyAlignment="1">
      <alignment horizontal="center"/>
    </xf>
    <xf numFmtId="9" fontId="14" fillId="3" borderId="1" xfId="0" applyNumberFormat="1" applyFont="1" applyFill="1" applyBorder="1" applyAlignment="1">
      <alignment horizontal="center" vertical="center" wrapText="1"/>
    </xf>
    <xf numFmtId="166" fontId="7" fillId="0" borderId="5" xfId="5" applyNumberFormat="1" applyBorder="1"/>
    <xf numFmtId="166" fontId="7" fillId="0" borderId="6" xfId="5" applyNumberFormat="1" applyBorder="1"/>
    <xf numFmtId="166" fontId="7" fillId="0" borderId="7" xfId="5" applyNumberFormat="1" applyBorder="1" applyAlignment="1">
      <alignment horizontal="center" vertical="center" wrapText="1"/>
    </xf>
    <xf numFmtId="166" fontId="10" fillId="0" borderId="7" xfId="2" applyNumberFormat="1" applyBorder="1" applyAlignment="1">
      <alignment horizontal="center" vertical="center" wrapText="1"/>
    </xf>
    <xf numFmtId="167" fontId="7" fillId="0" borderId="7" xfId="5" applyNumberFormat="1" applyBorder="1" applyAlignment="1">
      <alignment horizontal="center"/>
    </xf>
    <xf numFmtId="0" fontId="10" fillId="0" borderId="7" xfId="2" applyBorder="1" applyAlignment="1">
      <alignment horizontal="center" vertical="center" wrapText="1"/>
    </xf>
    <xf numFmtId="166" fontId="0" fillId="0" borderId="7" xfId="4" applyNumberFormat="1" applyFont="1" applyBorder="1" applyAlignment="1">
      <alignment horizontal="center"/>
    </xf>
    <xf numFmtId="166" fontId="0" fillId="0" borderId="7" xfId="6" applyNumberFormat="1" applyFont="1" applyBorder="1" applyAlignment="1">
      <alignment horizontal="center"/>
    </xf>
    <xf numFmtId="166" fontId="10" fillId="0" borderId="7" xfId="2" applyNumberFormat="1" applyBorder="1" applyAlignment="1">
      <alignment horizontal="center"/>
    </xf>
    <xf numFmtId="166" fontId="7" fillId="0" borderId="7" xfId="5" applyNumberFormat="1" applyBorder="1" applyAlignment="1">
      <alignment horizontal="center"/>
    </xf>
    <xf numFmtId="166" fontId="7" fillId="0" borderId="7" xfId="6" applyNumberFormat="1" applyBorder="1" applyAlignment="1">
      <alignment horizontal="center"/>
    </xf>
    <xf numFmtId="166" fontId="7" fillId="0" borderId="7" xfId="6" applyNumberFormat="1" applyFont="1" applyBorder="1" applyAlignment="1">
      <alignment horizontal="center"/>
    </xf>
    <xf numFmtId="10" fontId="7" fillId="0" borderId="1" xfId="3" applyNumberFormat="1" applyFont="1" applyBorder="1" applyAlignment="1">
      <alignment horizontal="center" vertical="center"/>
    </xf>
    <xf numFmtId="10" fontId="7" fillId="0" borderId="5" xfId="3" applyNumberFormat="1" applyFill="1" applyBorder="1" applyAlignment="1">
      <alignment horizontal="center"/>
    </xf>
    <xf numFmtId="0" fontId="7" fillId="0" borderId="0" xfId="5" applyAlignment="1">
      <alignment wrapText="1"/>
    </xf>
    <xf numFmtId="167" fontId="7" fillId="0" borderId="0" xfId="5" applyNumberFormat="1" applyAlignment="1">
      <alignment horizontal="center"/>
    </xf>
    <xf numFmtId="167" fontId="7" fillId="0" borderId="0" xfId="5" applyNumberFormat="1" applyAlignment="1">
      <alignment horizontal="center" vertical="center" wrapText="1"/>
    </xf>
    <xf numFmtId="167" fontId="7" fillId="0" borderId="6" xfId="5" applyNumberFormat="1" applyBorder="1" applyAlignment="1">
      <alignment horizontal="center" vertical="center" wrapText="1"/>
    </xf>
    <xf numFmtId="166" fontId="7" fillId="0" borderId="0" xfId="6" applyNumberFormat="1" applyBorder="1" applyAlignment="1">
      <alignment horizontal="center"/>
    </xf>
    <xf numFmtId="10" fontId="7" fillId="0" borderId="0" xfId="3" applyNumberFormat="1" applyBorder="1" applyAlignment="1">
      <alignment horizontal="center"/>
    </xf>
    <xf numFmtId="166" fontId="7" fillId="0" borderId="1" xfId="6" applyNumberFormat="1" applyFont="1" applyBorder="1" applyAlignment="1">
      <alignment horizontal="center"/>
    </xf>
    <xf numFmtId="0" fontId="7" fillId="0" borderId="0" xfId="2" applyFont="1"/>
    <xf numFmtId="0" fontId="7" fillId="0" borderId="12" xfId="2" applyFont="1" applyBorder="1"/>
    <xf numFmtId="0" fontId="7" fillId="0" borderId="17" xfId="0" applyFont="1" applyBorder="1"/>
    <xf numFmtId="0" fontId="7" fillId="0" borderId="4" xfId="0" applyFont="1" applyBorder="1" applyAlignment="1">
      <alignment horizontal="center"/>
    </xf>
    <xf numFmtId="0" fontId="7" fillId="0" borderId="4" xfId="0" applyFont="1" applyBorder="1"/>
    <xf numFmtId="10" fontId="9" fillId="0" borderId="4" xfId="0" applyNumberFormat="1" applyFont="1" applyBorder="1"/>
    <xf numFmtId="0" fontId="14" fillId="0" borderId="4" xfId="0" applyFont="1" applyBorder="1"/>
    <xf numFmtId="0" fontId="7" fillId="0" borderId="18" xfId="0" applyFont="1" applyBorder="1"/>
    <xf numFmtId="0" fontId="7" fillId="0" borderId="8" xfId="0" applyFont="1" applyBorder="1"/>
    <xf numFmtId="10" fontId="9" fillId="0" borderId="8" xfId="0" applyNumberFormat="1" applyFont="1" applyBorder="1"/>
    <xf numFmtId="0" fontId="14" fillId="0" borderId="8" xfId="0" applyFont="1" applyBorder="1"/>
    <xf numFmtId="0" fontId="7" fillId="0" borderId="4" xfId="0" applyFont="1" applyBorder="1" applyAlignment="1">
      <alignment horizontal="left"/>
    </xf>
    <xf numFmtId="0" fontId="7" fillId="0" borderId="15" xfId="0" applyFont="1" applyBorder="1"/>
    <xf numFmtId="10" fontId="14" fillId="0" borderId="2" xfId="0" applyNumberFormat="1" applyFont="1" applyBorder="1" applyAlignment="1">
      <alignment horizontal="center" vertical="center" wrapText="1"/>
    </xf>
    <xf numFmtId="49" fontId="7" fillId="0" borderId="14" xfId="0" applyNumberFormat="1" applyFont="1" applyBorder="1" applyProtection="1">
      <protection locked="0"/>
    </xf>
    <xf numFmtId="49" fontId="0" fillId="0" borderId="8" xfId="0" applyNumberFormat="1" applyBorder="1" applyProtection="1">
      <protection locked="0"/>
    </xf>
    <xf numFmtId="9" fontId="24" fillId="0" borderId="2" xfId="0" quotePrefix="1" applyNumberFormat="1" applyFont="1" applyBorder="1" applyAlignment="1">
      <alignment horizontal="left" vertical="center" wrapText="1" indent="1"/>
    </xf>
    <xf numFmtId="0" fontId="10" fillId="0" borderId="22" xfId="2" applyBorder="1" applyAlignment="1">
      <alignment horizontal="center"/>
    </xf>
    <xf numFmtId="0" fontId="7" fillId="0" borderId="23" xfId="2" applyFont="1" applyBorder="1" applyAlignment="1">
      <alignment horizontal="center"/>
    </xf>
    <xf numFmtId="0" fontId="7" fillId="0" borderId="13" xfId="5" applyBorder="1" applyAlignment="1">
      <alignment horizontal="center"/>
    </xf>
    <xf numFmtId="0" fontId="7" fillId="0" borderId="22" xfId="5" applyBorder="1" applyAlignment="1">
      <alignment horizontal="center"/>
    </xf>
    <xf numFmtId="0" fontId="7" fillId="0" borderId="23" xfId="5" applyBorder="1" applyAlignment="1">
      <alignment horizontal="center"/>
    </xf>
    <xf numFmtId="168" fontId="7" fillId="0" borderId="13" xfId="5" applyNumberFormat="1" applyBorder="1" applyAlignment="1">
      <alignment horizontal="center"/>
    </xf>
    <xf numFmtId="0" fontId="10" fillId="0" borderId="22" xfId="2" applyBorder="1"/>
    <xf numFmtId="166" fontId="0" fillId="0" borderId="9" xfId="4" applyNumberFormat="1" applyFont="1" applyBorder="1" applyAlignment="1">
      <alignment horizontal="center"/>
    </xf>
    <xf numFmtId="0" fontId="10" fillId="0" borderId="11" xfId="2" applyBorder="1" applyAlignment="1">
      <alignment horizontal="center"/>
    </xf>
    <xf numFmtId="0" fontId="21" fillId="0" borderId="0" xfId="5" applyFont="1" applyAlignment="1">
      <alignment horizontal="center" vertical="center" wrapText="1"/>
    </xf>
    <xf numFmtId="0" fontId="22" fillId="0" borderId="0" xfId="5" applyFont="1" applyAlignment="1">
      <alignment horizontal="center" vertical="center" wrapText="1"/>
    </xf>
    <xf numFmtId="0" fontId="7" fillId="0" borderId="0" xfId="0" applyFont="1" applyAlignment="1">
      <alignment wrapText="1"/>
    </xf>
    <xf numFmtId="0" fontId="7" fillId="0" borderId="0" xfId="0" applyFont="1"/>
    <xf numFmtId="0" fontId="7" fillId="0" borderId="0" xfId="0" applyFont="1" applyAlignment="1">
      <alignment horizontal="center" vertical="center" wrapText="1"/>
    </xf>
    <xf numFmtId="0" fontId="7" fillId="0" borderId="0" xfId="0" applyFont="1" applyAlignment="1">
      <alignment vertical="center"/>
    </xf>
    <xf numFmtId="0" fontId="3" fillId="0" borderId="0" xfId="16"/>
    <xf numFmtId="169" fontId="3" fillId="0" borderId="0" xfId="16" applyNumberFormat="1"/>
    <xf numFmtId="169" fontId="0" fillId="0" borderId="0" xfId="17" applyNumberFormat="1" applyFont="1"/>
    <xf numFmtId="4" fontId="3" fillId="0" borderId="0" xfId="16" applyNumberFormat="1"/>
    <xf numFmtId="10" fontId="0" fillId="0" borderId="0" xfId="17" applyNumberFormat="1" applyFont="1"/>
    <xf numFmtId="0" fontId="44" fillId="0" borderId="0" xfId="16" applyFont="1"/>
    <xf numFmtId="164" fontId="0" fillId="0" borderId="0" xfId="18" applyFont="1"/>
    <xf numFmtId="170" fontId="3" fillId="4" borderId="0" xfId="16" applyNumberFormat="1" applyFill="1"/>
    <xf numFmtId="0" fontId="3" fillId="4" borderId="0" xfId="16" applyFill="1"/>
    <xf numFmtId="14" fontId="3" fillId="0" borderId="0" xfId="16" applyNumberFormat="1"/>
    <xf numFmtId="171" fontId="3" fillId="0" borderId="0" xfId="16" applyNumberFormat="1"/>
    <xf numFmtId="4" fontId="45" fillId="4" borderId="0" xfId="16" applyNumberFormat="1" applyFont="1" applyFill="1"/>
    <xf numFmtId="4" fontId="45" fillId="4" borderId="3" xfId="16" applyNumberFormat="1" applyFont="1" applyFill="1" applyBorder="1"/>
    <xf numFmtId="0" fontId="46" fillId="0" borderId="0" xfId="16" applyFont="1"/>
    <xf numFmtId="0" fontId="46" fillId="0" borderId="0" xfId="19" applyFont="1"/>
    <xf numFmtId="0" fontId="3" fillId="0" borderId="0" xfId="19"/>
    <xf numFmtId="10" fontId="0" fillId="0" borderId="0" xfId="20" applyNumberFormat="1" applyFont="1"/>
    <xf numFmtId="14" fontId="3" fillId="0" borderId="0" xfId="19" applyNumberFormat="1"/>
    <xf numFmtId="164" fontId="0" fillId="0" borderId="0" xfId="21" applyFont="1"/>
    <xf numFmtId="0" fontId="44" fillId="0" borderId="0" xfId="19" applyFont="1"/>
    <xf numFmtId="4" fontId="3" fillId="0" borderId="0" xfId="19" applyNumberFormat="1"/>
    <xf numFmtId="169" fontId="0" fillId="0" borderId="0" xfId="20" applyNumberFormat="1" applyFont="1"/>
    <xf numFmtId="171" fontId="3" fillId="0" borderId="0" xfId="19" applyNumberFormat="1"/>
    <xf numFmtId="0" fontId="41" fillId="0" borderId="0" xfId="22"/>
    <xf numFmtId="169" fontId="3" fillId="0" borderId="0" xfId="19" applyNumberFormat="1"/>
    <xf numFmtId="0" fontId="14" fillId="0" borderId="9" xfId="0" applyFont="1" applyBorder="1" applyAlignment="1">
      <alignment horizontal="center" vertical="center"/>
    </xf>
    <xf numFmtId="0" fontId="2" fillId="0" borderId="0" xfId="23"/>
    <xf numFmtId="14" fontId="2" fillId="0" borderId="0" xfId="23" applyNumberFormat="1"/>
    <xf numFmtId="169" fontId="0" fillId="0" borderId="0" xfId="24" applyNumberFormat="1" applyFont="1"/>
    <xf numFmtId="170" fontId="2" fillId="0" borderId="0" xfId="23" applyNumberFormat="1"/>
    <xf numFmtId="16" fontId="14" fillId="0" borderId="0" xfId="0" applyNumberFormat="1" applyFont="1" applyAlignment="1">
      <alignment vertical="center" wrapText="1"/>
    </xf>
    <xf numFmtId="0" fontId="14" fillId="0" borderId="0" xfId="0" applyFont="1" applyAlignment="1">
      <alignment vertical="center" wrapText="1"/>
    </xf>
    <xf numFmtId="0" fontId="47" fillId="0" borderId="0" xfId="0" applyFont="1" applyAlignment="1">
      <alignment vertical="center" wrapText="1"/>
    </xf>
    <xf numFmtId="172" fontId="0" fillId="0" borderId="0" xfId="0" applyNumberFormat="1"/>
    <xf numFmtId="0" fontId="49" fillId="0" borderId="0" xfId="0" applyFont="1"/>
    <xf numFmtId="0" fontId="50" fillId="0" borderId="0" xfId="0" applyFont="1" applyAlignment="1">
      <alignment horizontal="left" vertical="center" wrapText="1"/>
    </xf>
    <xf numFmtId="0" fontId="51" fillId="0" borderId="0" xfId="1" applyFont="1" applyAlignment="1" applyProtection="1">
      <alignment horizontal="left" vertical="center" wrapText="1"/>
    </xf>
    <xf numFmtId="10" fontId="55" fillId="0" borderId="1" xfId="1" applyNumberFormat="1" applyFont="1" applyBorder="1" applyAlignment="1" applyProtection="1">
      <alignment horizontal="center" vertical="center"/>
    </xf>
    <xf numFmtId="10" fontId="55" fillId="0" borderId="1" xfId="1" applyNumberFormat="1" applyFont="1" applyFill="1" applyBorder="1" applyAlignment="1" applyProtection="1">
      <alignment horizontal="center" vertical="center"/>
    </xf>
    <xf numFmtId="0" fontId="54" fillId="5" borderId="2" xfId="0" applyFont="1" applyFill="1" applyBorder="1" applyAlignment="1">
      <alignment horizontal="center" vertical="center" wrapText="1"/>
    </xf>
    <xf numFmtId="0" fontId="55" fillId="0" borderId="1" xfId="1" applyFont="1" applyBorder="1" applyAlignment="1" applyProtection="1">
      <alignment horizontal="center" vertical="center" wrapText="1"/>
    </xf>
    <xf numFmtId="0" fontId="55" fillId="0" borderId="2" xfId="1" applyFont="1" applyBorder="1" applyAlignment="1" applyProtection="1">
      <alignment horizontal="center" vertical="center" wrapText="1"/>
    </xf>
    <xf numFmtId="0" fontId="55" fillId="0" borderId="1" xfId="1" applyFont="1" applyBorder="1" applyAlignment="1" applyProtection="1">
      <alignment horizontal="center" vertical="center" wrapText="1" shrinkToFit="1"/>
    </xf>
    <xf numFmtId="0" fontId="54" fillId="5" borderId="1" xfId="0" applyFont="1" applyFill="1" applyBorder="1" applyAlignment="1">
      <alignment horizontal="center" vertical="center"/>
    </xf>
    <xf numFmtId="0" fontId="56" fillId="0" borderId="2" xfId="1" applyFont="1" applyBorder="1" applyAlignment="1" applyProtection="1">
      <alignment horizontal="center" vertical="center" wrapText="1"/>
    </xf>
    <xf numFmtId="10" fontId="55" fillId="0" borderId="2" xfId="1" applyNumberFormat="1" applyFont="1" applyBorder="1" applyAlignment="1" applyProtection="1">
      <alignment horizontal="center" vertical="center" wrapText="1"/>
    </xf>
    <xf numFmtId="0" fontId="58" fillId="5" borderId="2" xfId="0" applyFont="1" applyFill="1" applyBorder="1" applyAlignment="1">
      <alignment horizontal="center" vertical="center" wrapText="1"/>
    </xf>
    <xf numFmtId="0" fontId="59" fillId="5" borderId="1" xfId="2" applyFont="1" applyFill="1" applyBorder="1" applyAlignment="1">
      <alignment horizontal="center" vertical="center" wrapText="1"/>
    </xf>
    <xf numFmtId="0" fontId="36" fillId="7" borderId="20" xfId="0" applyFont="1" applyFill="1" applyBorder="1" applyAlignment="1">
      <alignment horizontal="center" vertical="center" wrapText="1"/>
    </xf>
    <xf numFmtId="0" fontId="17" fillId="0" borderId="1" xfId="0" applyFont="1" applyBorder="1" applyAlignment="1">
      <alignment horizontal="center" vertical="center" textRotation="90"/>
    </xf>
    <xf numFmtId="0" fontId="17" fillId="0" borderId="1" xfId="0" applyFont="1" applyBorder="1" applyAlignment="1">
      <alignment horizontal="center" vertical="center" textRotation="90" wrapText="1"/>
    </xf>
    <xf numFmtId="0" fontId="17" fillId="0" borderId="1" xfId="0" applyFont="1" applyBorder="1" applyAlignment="1">
      <alignment vertical="center"/>
    </xf>
    <xf numFmtId="2" fontId="17" fillId="0" borderId="1" xfId="0" applyNumberFormat="1" applyFont="1" applyBorder="1" applyAlignment="1">
      <alignment horizontal="center" vertical="center"/>
    </xf>
    <xf numFmtId="0" fontId="17" fillId="0" borderId="1" xfId="0" applyFont="1" applyBorder="1" applyAlignment="1">
      <alignment vertical="center" wrapText="1"/>
    </xf>
    <xf numFmtId="10" fontId="61" fillId="6" borderId="1" xfId="3" applyNumberFormat="1" applyFont="1" applyFill="1" applyBorder="1" applyAlignment="1">
      <alignment horizontal="center" vertical="center"/>
    </xf>
    <xf numFmtId="0" fontId="17" fillId="8" borderId="1" xfId="0" applyFont="1" applyFill="1" applyBorder="1"/>
    <xf numFmtId="0" fontId="48" fillId="8" borderId="1" xfId="0" applyFont="1" applyFill="1" applyBorder="1"/>
    <xf numFmtId="2" fontId="17" fillId="8" borderId="1" xfId="0" applyNumberFormat="1" applyFont="1" applyFill="1" applyBorder="1" applyAlignment="1">
      <alignment horizontal="center" vertical="center"/>
    </xf>
    <xf numFmtId="0" fontId="17" fillId="0" borderId="0" xfId="0" applyFont="1"/>
    <xf numFmtId="10" fontId="38" fillId="9" borderId="0" xfId="0" applyNumberFormat="1" applyFont="1" applyFill="1" applyAlignment="1">
      <alignment horizontal="center"/>
    </xf>
    <xf numFmtId="10" fontId="7" fillId="5" borderId="5" xfId="3" applyNumberFormat="1" applyFill="1" applyBorder="1" applyAlignment="1">
      <alignment horizontal="center"/>
    </xf>
    <xf numFmtId="10" fontId="7" fillId="10" borderId="5" xfId="3" applyNumberFormat="1" applyFill="1" applyBorder="1" applyAlignment="1">
      <alignment horizontal="center"/>
    </xf>
    <xf numFmtId="0" fontId="10" fillId="0" borderId="24" xfId="2" applyBorder="1" applyAlignment="1">
      <alignment horizontal="center"/>
    </xf>
    <xf numFmtId="0" fontId="3" fillId="5" borderId="0" xfId="19" applyFill="1"/>
    <xf numFmtId="4" fontId="45" fillId="5" borderId="3" xfId="19" applyNumberFormat="1" applyFont="1" applyFill="1" applyBorder="1"/>
    <xf numFmtId="4" fontId="45" fillId="5" borderId="0" xfId="19" applyNumberFormat="1" applyFont="1" applyFill="1"/>
    <xf numFmtId="170" fontId="3" fillId="5" borderId="0" xfId="19" applyNumberFormat="1" applyFill="1"/>
    <xf numFmtId="0" fontId="1" fillId="0" borderId="0" xfId="23" applyFont="1"/>
    <xf numFmtId="0" fontId="52" fillId="0" borderId="0" xfId="5" applyFont="1"/>
    <xf numFmtId="0" fontId="62" fillId="0" borderId="0" xfId="5" applyFont="1"/>
    <xf numFmtId="0" fontId="63" fillId="0" borderId="0" xfId="5" applyFont="1" applyAlignment="1">
      <alignment vertical="top" wrapText="1"/>
    </xf>
    <xf numFmtId="0" fontId="64" fillId="0" borderId="0" xfId="5" quotePrefix="1" applyFont="1" applyAlignment="1">
      <alignment vertical="top" wrapText="1"/>
    </xf>
    <xf numFmtId="0" fontId="52" fillId="0" borderId="0" xfId="5" applyFont="1" applyAlignment="1">
      <alignment vertical="center"/>
    </xf>
    <xf numFmtId="0" fontId="1" fillId="0" borderId="0" xfId="19" applyFont="1"/>
    <xf numFmtId="0" fontId="1" fillId="5" borderId="0" xfId="19" applyFont="1" applyFill="1"/>
    <xf numFmtId="0" fontId="1" fillId="0" borderId="0" xfId="16" applyFont="1"/>
    <xf numFmtId="0" fontId="1" fillId="4" borderId="0" xfId="16" applyFont="1" applyFill="1"/>
    <xf numFmtId="10" fontId="10" fillId="0" borderId="0" xfId="2" applyNumberFormat="1"/>
    <xf numFmtId="10" fontId="7" fillId="0" borderId="0" xfId="5" applyNumberFormat="1"/>
    <xf numFmtId="167" fontId="10" fillId="0" borderId="0" xfId="2" applyNumberFormat="1" applyAlignment="1">
      <alignment wrapText="1"/>
    </xf>
    <xf numFmtId="166" fontId="10" fillId="0" borderId="0" xfId="2" applyNumberFormat="1" applyAlignment="1">
      <alignment wrapText="1"/>
    </xf>
    <xf numFmtId="168" fontId="10" fillId="0" borderId="0" xfId="2" applyNumberFormat="1" applyAlignment="1">
      <alignment wrapText="1"/>
    </xf>
    <xf numFmtId="0" fontId="10" fillId="11" borderId="0" xfId="2" applyFill="1"/>
    <xf numFmtId="0" fontId="10" fillId="11" borderId="0" xfId="2" applyFill="1" applyAlignment="1">
      <alignment wrapText="1"/>
    </xf>
    <xf numFmtId="168" fontId="10" fillId="11" borderId="0" xfId="2" applyNumberFormat="1" applyFill="1"/>
    <xf numFmtId="0" fontId="7" fillId="11" borderId="0" xfId="5" applyFill="1"/>
    <xf numFmtId="0" fontId="65" fillId="0" borderId="0" xfId="5" applyFont="1"/>
    <xf numFmtId="0" fontId="66" fillId="0" borderId="0" xfId="5" applyFont="1"/>
    <xf numFmtId="0" fontId="63" fillId="0" borderId="0" xfId="5" applyFont="1"/>
    <xf numFmtId="0" fontId="52" fillId="0" borderId="1" xfId="5" applyFont="1" applyBorder="1" applyAlignment="1">
      <alignment horizontal="center" vertical="center"/>
    </xf>
    <xf numFmtId="10" fontId="52" fillId="0" borderId="1" xfId="3" applyNumberFormat="1" applyFont="1" applyBorder="1" applyAlignment="1">
      <alignment horizontal="center" vertical="center"/>
    </xf>
    <xf numFmtId="0" fontId="52" fillId="0" borderId="0" xfId="5" applyFont="1" applyAlignment="1">
      <alignment horizontal="center" vertical="center"/>
    </xf>
    <xf numFmtId="10" fontId="52" fillId="0" borderId="0" xfId="3" applyNumberFormat="1" applyFont="1" applyBorder="1" applyAlignment="1">
      <alignment horizontal="center" vertical="center"/>
    </xf>
    <xf numFmtId="0" fontId="52" fillId="0" borderId="1" xfId="5" applyFont="1" applyBorder="1" applyAlignment="1">
      <alignment vertical="center" wrapText="1"/>
    </xf>
    <xf numFmtId="0" fontId="64" fillId="0" borderId="0" xfId="5" applyFont="1"/>
    <xf numFmtId="0" fontId="52" fillId="0" borderId="0" xfId="5" applyFont="1" applyAlignment="1">
      <alignment horizontal="center"/>
    </xf>
    <xf numFmtId="0" fontId="67" fillId="0" borderId="1" xfId="0" applyFont="1" applyBorder="1" applyAlignment="1">
      <alignment horizontal="left" vertical="center" wrapText="1" indent="1"/>
    </xf>
    <xf numFmtId="0" fontId="14" fillId="0" borderId="14" xfId="2" applyFont="1" applyBorder="1" applyAlignment="1">
      <alignment horizontal="left" vertical="center" indent="1"/>
    </xf>
    <xf numFmtId="0" fontId="14" fillId="0" borderId="8" xfId="2" applyFont="1" applyBorder="1" applyAlignment="1">
      <alignment horizontal="left" vertical="center" indent="1"/>
    </xf>
    <xf numFmtId="0" fontId="14" fillId="0" borderId="15" xfId="2" applyFont="1" applyBorder="1" applyAlignment="1">
      <alignment horizontal="left" vertical="center" indent="1"/>
    </xf>
    <xf numFmtId="14" fontId="2" fillId="11" borderId="0" xfId="23" applyNumberFormat="1" applyFill="1"/>
    <xf numFmtId="170" fontId="2" fillId="11" borderId="0" xfId="23" applyNumberFormat="1" applyFill="1"/>
    <xf numFmtId="169" fontId="0" fillId="11" borderId="0" xfId="24" applyNumberFormat="1" applyFont="1" applyFill="1"/>
    <xf numFmtId="0" fontId="68" fillId="2" borderId="0" xfId="5" applyFont="1" applyFill="1" applyAlignment="1">
      <alignment horizontal="center" vertical="center" wrapText="1"/>
    </xf>
    <xf numFmtId="168" fontId="52" fillId="0" borderId="0" xfId="5" applyNumberFormat="1" applyFont="1" applyAlignment="1">
      <alignment horizontal="center"/>
    </xf>
    <xf numFmtId="0" fontId="69" fillId="2" borderId="0" xfId="5" applyFont="1" applyFill="1" applyAlignment="1">
      <alignment horizontal="center" vertical="center" wrapText="1"/>
    </xf>
    <xf numFmtId="0" fontId="52" fillId="0" borderId="13" xfId="5" applyFont="1" applyBorder="1" applyAlignment="1">
      <alignment horizontal="center"/>
    </xf>
    <xf numFmtId="0" fontId="52" fillId="0" borderId="22" xfId="5" applyFont="1" applyBorder="1" applyAlignment="1">
      <alignment horizontal="center"/>
    </xf>
    <xf numFmtId="0" fontId="52" fillId="0" borderId="23" xfId="5" applyFont="1" applyBorder="1" applyAlignment="1">
      <alignment horizontal="center"/>
    </xf>
    <xf numFmtId="168" fontId="52" fillId="0" borderId="13" xfId="5" applyNumberFormat="1" applyFont="1" applyBorder="1" applyAlignment="1">
      <alignment horizontal="center"/>
    </xf>
    <xf numFmtId="0" fontId="52" fillId="0" borderId="22" xfId="5" applyFont="1" applyBorder="1"/>
    <xf numFmtId="10" fontId="7" fillId="0" borderId="4" xfId="0" applyNumberFormat="1" applyFont="1" applyBorder="1"/>
    <xf numFmtId="0" fontId="70" fillId="0" borderId="0" xfId="23" applyFont="1"/>
    <xf numFmtId="2" fontId="0" fillId="0" borderId="0" xfId="0" applyNumberFormat="1"/>
    <xf numFmtId="0" fontId="8" fillId="0" borderId="0" xfId="1" quotePrefix="1" applyAlignment="1" applyProtection="1">
      <alignment wrapText="1"/>
    </xf>
    <xf numFmtId="10" fontId="14" fillId="0" borderId="16" xfId="5" applyNumberFormat="1" applyFont="1" applyBorder="1" applyAlignment="1">
      <alignment horizontal="center" vertical="center"/>
    </xf>
    <xf numFmtId="10" fontId="14" fillId="0" borderId="17" xfId="5" applyNumberFormat="1" applyFont="1" applyBorder="1" applyAlignment="1">
      <alignment horizontal="center" vertical="center"/>
    </xf>
    <xf numFmtId="9" fontId="14" fillId="0" borderId="1" xfId="0" applyNumberFormat="1" applyFont="1" applyBorder="1" applyAlignment="1">
      <alignment horizontal="left" vertical="center" wrapText="1" indent="1"/>
    </xf>
    <xf numFmtId="0" fontId="37" fillId="0" borderId="0" xfId="5" applyFont="1" applyAlignment="1">
      <alignment horizontal="center" vertical="center"/>
    </xf>
    <xf numFmtId="10" fontId="7" fillId="0" borderId="0" xfId="3" applyNumberFormat="1" applyFont="1" applyBorder="1" applyAlignment="1">
      <alignment horizontal="center" vertical="center"/>
    </xf>
    <xf numFmtId="0" fontId="71" fillId="14" borderId="26" xfId="0" applyFont="1" applyFill="1" applyBorder="1" applyAlignment="1">
      <alignment horizontal="center" vertical="center"/>
    </xf>
    <xf numFmtId="0" fontId="73" fillId="16" borderId="29" xfId="0" applyFont="1" applyFill="1" applyBorder="1" applyAlignment="1">
      <alignment horizontal="center" vertical="center"/>
    </xf>
    <xf numFmtId="0" fontId="74" fillId="16" borderId="30" xfId="0" applyFont="1" applyFill="1" applyBorder="1" applyAlignment="1">
      <alignment horizontal="center" vertical="center"/>
    </xf>
    <xf numFmtId="0" fontId="74" fillId="16" borderId="30" xfId="0" applyFont="1" applyFill="1" applyBorder="1" applyAlignment="1">
      <alignment horizontal="center" vertical="center" wrapText="1"/>
    </xf>
    <xf numFmtId="0" fontId="71" fillId="0" borderId="29" xfId="0" applyFont="1" applyBorder="1" applyAlignment="1">
      <alignment horizontal="center" vertical="center"/>
    </xf>
    <xf numFmtId="0" fontId="77" fillId="0" borderId="30" xfId="0" applyFont="1" applyBorder="1" applyAlignment="1">
      <alignment horizontal="center" vertical="center"/>
    </xf>
    <xf numFmtId="0" fontId="77" fillId="0" borderId="30" xfId="0" applyFont="1" applyBorder="1" applyAlignment="1">
      <alignment horizontal="center" vertical="center" wrapText="1"/>
    </xf>
    <xf numFmtId="0" fontId="75" fillId="15" borderId="30" xfId="0" applyFont="1" applyFill="1" applyBorder="1" applyAlignment="1">
      <alignment horizontal="center" vertical="center"/>
    </xf>
    <xf numFmtId="0" fontId="78" fillId="16" borderId="29" xfId="0" applyFont="1" applyFill="1" applyBorder="1" applyAlignment="1">
      <alignment horizontal="center" vertical="center"/>
    </xf>
    <xf numFmtId="0" fontId="76" fillId="16" borderId="30" xfId="0" applyFont="1" applyFill="1" applyBorder="1" applyAlignment="1">
      <alignment horizontal="center" vertical="center"/>
    </xf>
    <xf numFmtId="0" fontId="76" fillId="16" borderId="30" xfId="0" applyFont="1" applyFill="1" applyBorder="1" applyAlignment="1">
      <alignment horizontal="center" vertical="center" wrapText="1"/>
    </xf>
    <xf numFmtId="0" fontId="76" fillId="16" borderId="32" xfId="0" applyFont="1" applyFill="1" applyBorder="1" applyAlignment="1">
      <alignment horizontal="center" vertical="center"/>
    </xf>
    <xf numFmtId="0" fontId="75" fillId="15" borderId="32" xfId="0" applyFont="1" applyFill="1" applyBorder="1" applyAlignment="1">
      <alignment horizontal="center" vertical="center"/>
    </xf>
    <xf numFmtId="167" fontId="52" fillId="0" borderId="1" xfId="3" applyNumberFormat="1" applyFont="1" applyBorder="1" applyAlignment="1">
      <alignment horizontal="center" vertical="center" wrapText="1"/>
    </xf>
    <xf numFmtId="0" fontId="52" fillId="0" borderId="1" xfId="5" applyFont="1" applyBorder="1" applyAlignment="1">
      <alignment horizontal="center" vertical="center" wrapText="1"/>
    </xf>
    <xf numFmtId="0" fontId="52" fillId="0" borderId="0" xfId="0" applyFont="1"/>
    <xf numFmtId="0" fontId="62" fillId="3" borderId="2" xfId="0" applyFont="1" applyFill="1" applyBorder="1" applyAlignment="1">
      <alignment horizontal="center" vertical="center" wrapText="1"/>
    </xf>
    <xf numFmtId="0" fontId="62" fillId="2" borderId="11" xfId="0" applyFont="1" applyFill="1" applyBorder="1" applyAlignment="1">
      <alignment horizontal="left" vertical="center" wrapText="1" indent="1"/>
    </xf>
    <xf numFmtId="10" fontId="79" fillId="0" borderId="1" xfId="0" applyNumberFormat="1" applyFont="1" applyBorder="1" applyAlignment="1">
      <alignment horizontal="center" vertical="center" wrapText="1"/>
    </xf>
    <xf numFmtId="0" fontId="40" fillId="0" borderId="9" xfId="0" applyFont="1" applyBorder="1" applyAlignment="1">
      <alignment horizontal="center" vertical="center" wrapText="1"/>
    </xf>
    <xf numFmtId="10" fontId="7" fillId="0" borderId="5" xfId="3" applyNumberFormat="1" applyFont="1" applyBorder="1" applyAlignment="1">
      <alignment horizontal="center"/>
    </xf>
    <xf numFmtId="10" fontId="7" fillId="0" borderId="5" xfId="3" applyNumberFormat="1" applyFont="1" applyFill="1" applyBorder="1" applyAlignment="1">
      <alignment horizontal="center"/>
    </xf>
    <xf numFmtId="168" fontId="7" fillId="0" borderId="4" xfId="5" applyNumberFormat="1" applyBorder="1" applyAlignment="1">
      <alignment horizontal="center"/>
    </xf>
    <xf numFmtId="10" fontId="7" fillId="0" borderId="0" xfId="3" applyNumberFormat="1" applyFont="1" applyBorder="1" applyAlignment="1">
      <alignment horizontal="center"/>
    </xf>
    <xf numFmtId="0" fontId="7" fillId="11" borderId="0" xfId="2" applyFont="1" applyFill="1"/>
    <xf numFmtId="10" fontId="14" fillId="0" borderId="14" xfId="5" applyNumberFormat="1" applyFont="1" applyBorder="1" applyAlignment="1">
      <alignment horizontal="center" vertical="center"/>
    </xf>
    <xf numFmtId="10" fontId="14" fillId="0" borderId="15" xfId="5" applyNumberFormat="1" applyFont="1" applyBorder="1" applyAlignment="1">
      <alignment horizontal="center" vertical="center"/>
    </xf>
    <xf numFmtId="10" fontId="10" fillId="0" borderId="5" xfId="2" applyNumberFormat="1" applyBorder="1" applyAlignment="1">
      <alignment horizontal="center"/>
    </xf>
    <xf numFmtId="10" fontId="7" fillId="0" borderId="5" xfId="5" applyNumberFormat="1" applyBorder="1" applyAlignment="1">
      <alignment horizontal="center"/>
    </xf>
    <xf numFmtId="0" fontId="36" fillId="7" borderId="20" xfId="5" applyFont="1" applyFill="1" applyBorder="1" applyAlignment="1">
      <alignment horizontal="center" vertical="center" wrapText="1"/>
    </xf>
    <xf numFmtId="0" fontId="36" fillId="7" borderId="25" xfId="5" applyFont="1" applyFill="1" applyBorder="1" applyAlignment="1">
      <alignment horizontal="center" vertical="center" wrapText="1"/>
    </xf>
    <xf numFmtId="0" fontId="80" fillId="17" borderId="20" xfId="5" applyFont="1" applyFill="1" applyBorder="1" applyAlignment="1">
      <alignment horizontal="center" vertical="center" wrapText="1"/>
    </xf>
    <xf numFmtId="0" fontId="53" fillId="0" borderId="0" xfId="0" applyFont="1" applyAlignment="1">
      <alignment horizontal="center" vertical="center"/>
    </xf>
    <xf numFmtId="9" fontId="14" fillId="3" borderId="2" xfId="0" applyNumberFormat="1"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3" borderId="2" xfId="0" applyFont="1" applyFill="1" applyBorder="1" applyAlignment="1">
      <alignment horizontal="center" vertical="center" wrapText="1"/>
    </xf>
    <xf numFmtId="10" fontId="15" fillId="3" borderId="2" xfId="0" applyNumberFormat="1" applyFont="1" applyFill="1" applyBorder="1" applyAlignment="1">
      <alignment horizontal="center" vertical="center" wrapText="1"/>
    </xf>
    <xf numFmtId="0" fontId="15" fillId="3" borderId="7" xfId="0" applyFont="1" applyFill="1" applyBorder="1" applyAlignment="1">
      <alignment horizontal="center" vertical="center" wrapText="1"/>
    </xf>
    <xf numFmtId="0" fontId="15" fillId="3" borderId="9" xfId="0" applyFont="1" applyFill="1" applyBorder="1" applyAlignment="1">
      <alignment horizontal="center" vertical="center" wrapText="1"/>
    </xf>
    <xf numFmtId="10" fontId="14" fillId="3" borderId="16" xfId="0" applyNumberFormat="1" applyFont="1" applyFill="1" applyBorder="1" applyAlignment="1">
      <alignment horizontal="center" vertical="center" wrapText="1"/>
    </xf>
    <xf numFmtId="10" fontId="14" fillId="3" borderId="11" xfId="0" applyNumberFormat="1" applyFont="1" applyFill="1" applyBorder="1" applyAlignment="1">
      <alignment horizontal="center" vertical="center" wrapText="1"/>
    </xf>
    <xf numFmtId="10" fontId="14" fillId="3" borderId="5" xfId="0" applyNumberFormat="1" applyFont="1" applyFill="1" applyBorder="1" applyAlignment="1">
      <alignment horizontal="center" vertical="center" wrapText="1"/>
    </xf>
    <xf numFmtId="10" fontId="14" fillId="3" borderId="6" xfId="0" applyNumberFormat="1" applyFont="1" applyFill="1" applyBorder="1" applyAlignment="1">
      <alignment horizontal="center" vertical="center" wrapText="1"/>
    </xf>
    <xf numFmtId="10" fontId="14" fillId="3" borderId="17" xfId="0" applyNumberFormat="1" applyFont="1" applyFill="1" applyBorder="1" applyAlignment="1">
      <alignment horizontal="center" vertical="center" wrapText="1"/>
    </xf>
    <xf numFmtId="10" fontId="14" fillId="3" borderId="18" xfId="0" applyNumberFormat="1" applyFont="1" applyFill="1" applyBorder="1" applyAlignment="1">
      <alignment horizontal="center" vertical="center" wrapText="1"/>
    </xf>
    <xf numFmtId="0" fontId="33" fillId="0" borderId="0" xfId="0" applyFont="1" applyAlignment="1">
      <alignment horizontal="center" vertical="center" wrapText="1"/>
    </xf>
    <xf numFmtId="0" fontId="27" fillId="0" borderId="0" xfId="0" applyFont="1" applyAlignment="1">
      <alignment horizontal="center" vertical="center" wrapText="1"/>
    </xf>
    <xf numFmtId="0" fontId="29" fillId="0" borderId="0" xfId="0" applyFont="1" applyAlignment="1">
      <alignment horizontal="center" vertical="center" wrapText="1"/>
    </xf>
    <xf numFmtId="0" fontId="31" fillId="0" borderId="0" xfId="0" applyFont="1" applyAlignment="1">
      <alignment horizontal="center" vertical="center" wrapText="1"/>
    </xf>
    <xf numFmtId="2" fontId="31" fillId="0" borderId="0" xfId="0" applyNumberFormat="1" applyFont="1" applyAlignment="1">
      <alignment horizontal="center" vertical="center" wrapText="1"/>
    </xf>
    <xf numFmtId="0" fontId="43" fillId="0" borderId="0" xfId="0" applyFont="1" applyAlignment="1">
      <alignment vertical="center" wrapText="1"/>
    </xf>
    <xf numFmtId="0" fontId="17" fillId="0" borderId="0" xfId="0" applyFont="1" applyAlignment="1">
      <alignment horizontal="left" vertical="center" wrapText="1"/>
    </xf>
    <xf numFmtId="0" fontId="51" fillId="0" borderId="0" xfId="1" applyFont="1" applyAlignment="1" applyProtection="1">
      <alignment horizontal="left" vertical="center" wrapText="1"/>
    </xf>
    <xf numFmtId="0" fontId="54" fillId="0" borderId="0" xfId="0" applyFont="1" applyAlignment="1">
      <alignment horizontal="left" vertical="center"/>
    </xf>
    <xf numFmtId="0" fontId="23" fillId="0" borderId="0" xfId="2" applyFont="1" applyAlignment="1">
      <alignment horizontal="center"/>
    </xf>
    <xf numFmtId="0" fontId="17" fillId="0" borderId="0" xfId="0" applyFont="1" applyAlignment="1">
      <alignment horizontal="left" vertical="top" wrapText="1"/>
    </xf>
    <xf numFmtId="0" fontId="51" fillId="0" borderId="0" xfId="1" applyFont="1" applyAlignment="1" applyProtection="1">
      <alignment vertical="top" wrapText="1"/>
    </xf>
    <xf numFmtId="0" fontId="7" fillId="0" borderId="0" xfId="0" applyFont="1" applyAlignment="1">
      <alignment horizontal="left" wrapText="1"/>
    </xf>
    <xf numFmtId="0" fontId="12" fillId="0" borderId="0" xfId="0" applyFont="1" applyAlignment="1">
      <alignment horizontal="left" vertical="center" wrapText="1" indent="1"/>
    </xf>
    <xf numFmtId="0" fontId="7" fillId="0" borderId="0" xfId="0" applyFont="1" applyAlignment="1">
      <alignment horizontal="left" vertical="center" wrapText="1" indent="1"/>
    </xf>
    <xf numFmtId="0" fontId="14" fillId="0" borderId="14" xfId="0" applyFont="1" applyBorder="1" applyAlignment="1">
      <alignment horizontal="left" vertical="center"/>
    </xf>
    <xf numFmtId="0" fontId="14" fillId="0" borderId="8" xfId="0" applyFont="1" applyBorder="1" applyAlignment="1">
      <alignment horizontal="left" vertical="center"/>
    </xf>
    <xf numFmtId="0" fontId="14" fillId="0" borderId="15" xfId="0" applyFont="1" applyBorder="1" applyAlignment="1">
      <alignment horizontal="left" vertical="center"/>
    </xf>
    <xf numFmtId="0" fontId="7" fillId="0" borderId="0" xfId="0" applyFont="1" applyAlignment="1">
      <alignment horizontal="left" vertical="center" wrapText="1"/>
    </xf>
    <xf numFmtId="0" fontId="25" fillId="5" borderId="14" xfId="0" applyFont="1" applyFill="1" applyBorder="1" applyAlignment="1">
      <alignment horizontal="left" vertical="center"/>
    </xf>
    <xf numFmtId="0" fontId="25" fillId="5" borderId="8" xfId="0" applyFont="1" applyFill="1" applyBorder="1" applyAlignment="1">
      <alignment horizontal="left" vertical="center"/>
    </xf>
    <xf numFmtId="0" fontId="25" fillId="5" borderId="15" xfId="0" applyFont="1" applyFill="1" applyBorder="1" applyAlignment="1">
      <alignment horizontal="left" vertical="center"/>
    </xf>
    <xf numFmtId="0" fontId="25" fillId="5" borderId="2" xfId="0" applyFont="1" applyFill="1" applyBorder="1" applyAlignment="1">
      <alignment horizontal="center" vertical="center" wrapText="1"/>
    </xf>
    <xf numFmtId="0" fontId="25" fillId="5" borderId="9" xfId="0" applyFont="1" applyFill="1" applyBorder="1" applyAlignment="1">
      <alignment horizontal="center" vertical="center" wrapText="1"/>
    </xf>
    <xf numFmtId="0" fontId="25" fillId="5" borderId="14" xfId="0" applyFont="1" applyFill="1" applyBorder="1" applyAlignment="1">
      <alignment horizontal="center" vertical="center"/>
    </xf>
    <xf numFmtId="0" fontId="25" fillId="5" borderId="8" xfId="0" applyFont="1" applyFill="1" applyBorder="1" applyAlignment="1">
      <alignment horizontal="center" vertical="center"/>
    </xf>
    <xf numFmtId="0" fontId="25" fillId="5" borderId="15" xfId="0" applyFont="1" applyFill="1" applyBorder="1" applyAlignment="1">
      <alignment horizontal="center" vertical="center"/>
    </xf>
    <xf numFmtId="0" fontId="26" fillId="0" borderId="0" xfId="0" applyFont="1" applyAlignment="1">
      <alignment horizontal="center" vertical="center" textRotation="90"/>
    </xf>
    <xf numFmtId="10" fontId="14" fillId="3" borderId="14" xfId="0" applyNumberFormat="1" applyFont="1" applyFill="1" applyBorder="1" applyAlignment="1">
      <alignment horizontal="center" vertical="center" wrapText="1"/>
    </xf>
    <xf numFmtId="10" fontId="14" fillId="3" borderId="15" xfId="0" applyNumberFormat="1" applyFont="1" applyFill="1" applyBorder="1" applyAlignment="1">
      <alignment horizontal="center" vertical="center" wrapText="1"/>
    </xf>
    <xf numFmtId="0" fontId="13" fillId="0" borderId="0" xfId="0" applyFont="1" applyAlignment="1">
      <alignment horizontal="center" vertical="center"/>
    </xf>
    <xf numFmtId="0" fontId="19" fillId="0" borderId="0" xfId="0" applyFont="1" applyAlignment="1">
      <alignment horizontal="center" vertical="center"/>
    </xf>
    <xf numFmtId="0" fontId="19" fillId="0" borderId="4" xfId="0" applyFont="1" applyBorder="1" applyAlignment="1">
      <alignment horizontal="center" vertical="center"/>
    </xf>
    <xf numFmtId="0" fontId="12" fillId="0" borderId="0" xfId="0" applyFont="1" applyAlignment="1">
      <alignment horizontal="left" vertical="top" wrapText="1"/>
    </xf>
    <xf numFmtId="0" fontId="57" fillId="0" borderId="0" xfId="0" applyFont="1" applyAlignment="1">
      <alignment horizontal="center" vertical="center"/>
    </xf>
    <xf numFmtId="10" fontId="14" fillId="3" borderId="8" xfId="0" applyNumberFormat="1" applyFont="1" applyFill="1" applyBorder="1" applyAlignment="1">
      <alignment horizontal="center" vertical="center" wrapText="1"/>
    </xf>
    <xf numFmtId="0" fontId="12" fillId="0" borderId="0" xfId="0" applyFont="1" applyAlignment="1">
      <alignment horizontal="left"/>
    </xf>
    <xf numFmtId="0" fontId="14" fillId="3" borderId="1" xfId="0" applyFont="1" applyFill="1" applyBorder="1" applyAlignment="1">
      <alignment horizontal="left" vertical="center" wrapText="1" indent="1"/>
    </xf>
    <xf numFmtId="49" fontId="14" fillId="0" borderId="0" xfId="0" applyNumberFormat="1" applyFont="1" applyAlignment="1">
      <alignment horizontal="left" vertical="center" wrapText="1"/>
    </xf>
    <xf numFmtId="49" fontId="14" fillId="0" borderId="12" xfId="0" applyNumberFormat="1" applyFont="1" applyBorder="1" applyAlignment="1">
      <alignment horizontal="left" vertical="center" wrapText="1"/>
    </xf>
    <xf numFmtId="0" fontId="14" fillId="3" borderId="14" xfId="0" applyFont="1" applyFill="1" applyBorder="1" applyAlignment="1">
      <alignment horizontal="left" vertical="center" wrapText="1" indent="1"/>
    </xf>
    <xf numFmtId="0" fontId="14" fillId="3" borderId="8" xfId="0" applyFont="1" applyFill="1" applyBorder="1" applyAlignment="1">
      <alignment horizontal="left" vertical="center" wrapText="1" indent="1"/>
    </xf>
    <xf numFmtId="0" fontId="14" fillId="3" borderId="15" xfId="0" applyFont="1" applyFill="1" applyBorder="1" applyAlignment="1">
      <alignment horizontal="left" vertical="center" wrapText="1" indent="1"/>
    </xf>
    <xf numFmtId="0" fontId="14" fillId="0" borderId="0" xfId="0" applyFont="1" applyAlignment="1">
      <alignment horizontal="left" wrapText="1"/>
    </xf>
    <xf numFmtId="0" fontId="14" fillId="0" borderId="1" xfId="2" applyFont="1" applyBorder="1" applyAlignment="1">
      <alignment horizontal="left" vertical="center" indent="1"/>
    </xf>
    <xf numFmtId="10" fontId="14" fillId="0" borderId="14" xfId="5" applyNumberFormat="1" applyFont="1" applyBorder="1" applyAlignment="1">
      <alignment horizontal="center" vertical="center"/>
    </xf>
    <xf numFmtId="10" fontId="14" fillId="0" borderId="8" xfId="5" applyNumberFormat="1" applyFont="1" applyBorder="1" applyAlignment="1">
      <alignment horizontal="center" vertical="center"/>
    </xf>
    <xf numFmtId="10" fontId="14" fillId="0" borderId="15" xfId="5" applyNumberFormat="1" applyFont="1" applyBorder="1" applyAlignment="1">
      <alignment horizontal="center" vertical="center"/>
    </xf>
    <xf numFmtId="0" fontId="14" fillId="0" borderId="14" xfId="2" applyFont="1" applyBorder="1" applyAlignment="1">
      <alignment horizontal="center"/>
    </xf>
    <xf numFmtId="0" fontId="14" fillId="0" borderId="8" xfId="2" applyFont="1" applyBorder="1" applyAlignment="1">
      <alignment horizontal="center"/>
    </xf>
    <xf numFmtId="0" fontId="14" fillId="0" borderId="15" xfId="2" applyFont="1" applyBorder="1" applyAlignment="1">
      <alignment horizontal="center"/>
    </xf>
    <xf numFmtId="166" fontId="14" fillId="0" borderId="16" xfId="2" applyNumberFormat="1" applyFont="1" applyBorder="1" applyAlignment="1">
      <alignment horizontal="center" vertical="center" wrapText="1"/>
    </xf>
    <xf numFmtId="166" fontId="14" fillId="0" borderId="12" xfId="2" applyNumberFormat="1" applyFont="1" applyBorder="1" applyAlignment="1">
      <alignment horizontal="center" vertical="center" wrapText="1"/>
    </xf>
    <xf numFmtId="166" fontId="14" fillId="0" borderId="11" xfId="2" applyNumberFormat="1" applyFont="1" applyBorder="1" applyAlignment="1">
      <alignment horizontal="center" vertical="center" wrapText="1"/>
    </xf>
    <xf numFmtId="166" fontId="14" fillId="0" borderId="17" xfId="2" applyNumberFormat="1" applyFont="1" applyBorder="1" applyAlignment="1">
      <alignment horizontal="center" vertical="center" wrapText="1"/>
    </xf>
    <xf numFmtId="166" fontId="14" fillId="0" borderId="4" xfId="2" applyNumberFormat="1" applyFont="1" applyBorder="1" applyAlignment="1">
      <alignment horizontal="center" vertical="center" wrapText="1"/>
    </xf>
    <xf numFmtId="166" fontId="14" fillId="0" borderId="18" xfId="2" applyNumberFormat="1" applyFont="1" applyBorder="1" applyAlignment="1">
      <alignment horizontal="center" vertical="center" wrapText="1"/>
    </xf>
    <xf numFmtId="0" fontId="14" fillId="0" borderId="14" xfId="2" applyFont="1" applyBorder="1" applyAlignment="1">
      <alignment horizontal="left" vertical="center" wrapText="1" indent="1"/>
    </xf>
    <xf numFmtId="0" fontId="14" fillId="0" borderId="8" xfId="2" applyFont="1" applyBorder="1" applyAlignment="1">
      <alignment horizontal="left" vertical="center" wrapText="1" indent="1"/>
    </xf>
    <xf numFmtId="0" fontId="14" fillId="0" borderId="15" xfId="2" applyFont="1" applyBorder="1" applyAlignment="1">
      <alignment horizontal="left" vertical="center" wrapText="1" indent="1"/>
    </xf>
    <xf numFmtId="10" fontId="14" fillId="0" borderId="16" xfId="5" applyNumberFormat="1" applyFont="1" applyBorder="1" applyAlignment="1">
      <alignment horizontal="center" vertical="center"/>
    </xf>
    <xf numFmtId="10" fontId="14" fillId="0" borderId="12" xfId="5" applyNumberFormat="1" applyFont="1" applyBorder="1" applyAlignment="1">
      <alignment horizontal="center" vertical="center"/>
    </xf>
    <xf numFmtId="10" fontId="14" fillId="0" borderId="11" xfId="5" applyNumberFormat="1" applyFont="1" applyBorder="1" applyAlignment="1">
      <alignment horizontal="center" vertical="center"/>
    </xf>
    <xf numFmtId="10" fontId="14" fillId="0" borderId="17" xfId="5" applyNumberFormat="1" applyFont="1" applyBorder="1" applyAlignment="1">
      <alignment horizontal="center" vertical="center"/>
    </xf>
    <xf numFmtId="10" fontId="14" fillId="0" borderId="4" xfId="5" applyNumberFormat="1" applyFont="1" applyBorder="1" applyAlignment="1">
      <alignment horizontal="center" vertical="center"/>
    </xf>
    <xf numFmtId="10" fontId="14" fillId="0" borderId="18" xfId="5" applyNumberFormat="1" applyFont="1" applyBorder="1" applyAlignment="1">
      <alignment horizontal="center" vertical="center"/>
    </xf>
    <xf numFmtId="0" fontId="68" fillId="12" borderId="14" xfId="5" applyFont="1" applyFill="1" applyBorder="1" applyAlignment="1">
      <alignment horizontal="center" vertical="center" wrapText="1"/>
    </xf>
    <xf numFmtId="0" fontId="68" fillId="12" borderId="8" xfId="5" applyFont="1" applyFill="1" applyBorder="1" applyAlignment="1">
      <alignment horizontal="center" vertical="center" wrapText="1"/>
    </xf>
    <xf numFmtId="0" fontId="68" fillId="12" borderId="15" xfId="5" applyFont="1" applyFill="1" applyBorder="1" applyAlignment="1">
      <alignment horizontal="center" vertical="center" wrapText="1"/>
    </xf>
    <xf numFmtId="0" fontId="68" fillId="12" borderId="16" xfId="5" applyFont="1" applyFill="1" applyBorder="1" applyAlignment="1">
      <alignment horizontal="center" vertical="center" wrapText="1"/>
    </xf>
    <xf numFmtId="0" fontId="68" fillId="12" borderId="12" xfId="5" applyFont="1" applyFill="1" applyBorder="1" applyAlignment="1">
      <alignment horizontal="center" vertical="center" wrapText="1"/>
    </xf>
    <xf numFmtId="0" fontId="68" fillId="12" borderId="11" xfId="5" applyFont="1" applyFill="1" applyBorder="1" applyAlignment="1">
      <alignment horizontal="center" vertical="center" wrapText="1"/>
    </xf>
    <xf numFmtId="0" fontId="69" fillId="13" borderId="14" xfId="5" applyFont="1" applyFill="1" applyBorder="1" applyAlignment="1">
      <alignment horizontal="center" vertical="center" wrapText="1"/>
    </xf>
    <xf numFmtId="0" fontId="69" fillId="13" borderId="8" xfId="5" applyFont="1" applyFill="1" applyBorder="1" applyAlignment="1">
      <alignment horizontal="center" vertical="center" wrapText="1"/>
    </xf>
    <xf numFmtId="0" fontId="69" fillId="13" borderId="15" xfId="5" applyFont="1" applyFill="1" applyBorder="1" applyAlignment="1">
      <alignment horizontal="center" vertical="center" wrapText="1"/>
    </xf>
    <xf numFmtId="0" fontId="7" fillId="0" borderId="0" xfId="2" applyFont="1" applyAlignment="1">
      <alignment horizontal="left" wrapText="1"/>
    </xf>
    <xf numFmtId="0" fontId="59" fillId="5" borderId="14" xfId="5" applyFont="1" applyFill="1" applyBorder="1" applyAlignment="1">
      <alignment horizontal="center" vertical="center" wrapText="1"/>
    </xf>
    <xf numFmtId="0" fontId="59" fillId="5" borderId="8" xfId="5" applyFont="1" applyFill="1" applyBorder="1" applyAlignment="1">
      <alignment horizontal="center" vertical="center" wrapText="1"/>
    </xf>
    <xf numFmtId="0" fontId="59" fillId="5" borderId="15" xfId="5" applyFont="1" applyFill="1" applyBorder="1" applyAlignment="1">
      <alignment horizontal="center" vertical="center" wrapText="1"/>
    </xf>
    <xf numFmtId="167" fontId="10" fillId="0" borderId="14" xfId="2" applyNumberFormat="1" applyBorder="1" applyAlignment="1">
      <alignment horizontal="center" vertical="center" wrapText="1"/>
    </xf>
    <xf numFmtId="167" fontId="10" fillId="0" borderId="8" xfId="2" applyNumberFormat="1" applyBorder="1" applyAlignment="1">
      <alignment horizontal="center" vertical="center" wrapText="1"/>
    </xf>
    <xf numFmtId="167" fontId="10" fillId="0" borderId="15" xfId="2" applyNumberFormat="1" applyBorder="1" applyAlignment="1">
      <alignment horizontal="center" vertical="center" wrapText="1"/>
    </xf>
    <xf numFmtId="0" fontId="21" fillId="6" borderId="16" xfId="2" applyFont="1" applyFill="1" applyBorder="1" applyAlignment="1">
      <alignment horizontal="center" vertical="center" wrapText="1"/>
    </xf>
    <xf numFmtId="0" fontId="21" fillId="6" borderId="12" xfId="2" applyFont="1" applyFill="1" applyBorder="1" applyAlignment="1">
      <alignment horizontal="center" vertical="center" wrapText="1"/>
    </xf>
    <xf numFmtId="0" fontId="21" fillId="6" borderId="11" xfId="2" applyFont="1" applyFill="1" applyBorder="1" applyAlignment="1">
      <alignment horizontal="center" vertical="center" wrapText="1"/>
    </xf>
    <xf numFmtId="0" fontId="21" fillId="6" borderId="16" xfId="5" applyFont="1" applyFill="1" applyBorder="1" applyAlignment="1">
      <alignment horizontal="center" vertical="center" wrapText="1"/>
    </xf>
    <xf numFmtId="0" fontId="21" fillId="6" borderId="12" xfId="5" applyFont="1" applyFill="1" applyBorder="1" applyAlignment="1">
      <alignment horizontal="center" vertical="center" wrapText="1"/>
    </xf>
    <xf numFmtId="0" fontId="21" fillId="6" borderId="11" xfId="5" applyFont="1" applyFill="1" applyBorder="1" applyAlignment="1">
      <alignment horizontal="center" vertical="center" wrapText="1"/>
    </xf>
    <xf numFmtId="0" fontId="57" fillId="0" borderId="0" xfId="2" applyFont="1" applyAlignment="1">
      <alignment horizontal="center"/>
    </xf>
    <xf numFmtId="0" fontId="59" fillId="5" borderId="14" xfId="2" applyFont="1" applyFill="1" applyBorder="1" applyAlignment="1">
      <alignment horizontal="center" vertical="center" wrapText="1"/>
    </xf>
    <xf numFmtId="0" fontId="59" fillId="5" borderId="8" xfId="2" applyFont="1" applyFill="1" applyBorder="1" applyAlignment="1">
      <alignment horizontal="center" vertical="center" wrapText="1"/>
    </xf>
    <xf numFmtId="0" fontId="59" fillId="5" borderId="15" xfId="2" applyFont="1" applyFill="1" applyBorder="1" applyAlignment="1">
      <alignment horizontal="center" vertical="center" wrapText="1"/>
    </xf>
    <xf numFmtId="0" fontId="21" fillId="6" borderId="14" xfId="5" applyFont="1" applyFill="1" applyBorder="1" applyAlignment="1">
      <alignment horizontal="center" vertical="center" wrapText="1"/>
    </xf>
    <xf numFmtId="0" fontId="21" fillId="6" borderId="8" xfId="5" applyFont="1" applyFill="1" applyBorder="1" applyAlignment="1">
      <alignment horizontal="center" vertical="center" wrapText="1"/>
    </xf>
    <xf numFmtId="0" fontId="21" fillId="6" borderId="15" xfId="5" applyFont="1" applyFill="1" applyBorder="1" applyAlignment="1">
      <alignment horizontal="center" vertical="center" wrapText="1"/>
    </xf>
    <xf numFmtId="167" fontId="7" fillId="0" borderId="14" xfId="5" applyNumberFormat="1" applyBorder="1" applyAlignment="1">
      <alignment horizontal="center" vertical="center" wrapText="1"/>
    </xf>
    <xf numFmtId="167" fontId="7" fillId="0" borderId="8" xfId="5" applyNumberFormat="1" applyBorder="1" applyAlignment="1">
      <alignment horizontal="center" vertical="center" wrapText="1"/>
    </xf>
    <xf numFmtId="167" fontId="7" fillId="0" borderId="15" xfId="5" applyNumberFormat="1" applyBorder="1" applyAlignment="1">
      <alignment horizontal="center" vertical="center" wrapText="1"/>
    </xf>
    <xf numFmtId="166" fontId="7" fillId="0" borderId="14" xfId="2" applyNumberFormat="1" applyFont="1" applyBorder="1" applyAlignment="1">
      <alignment horizontal="center" vertical="center" wrapText="1"/>
    </xf>
    <xf numFmtId="166" fontId="10" fillId="0" borderId="8" xfId="2" applyNumberFormat="1" applyBorder="1" applyAlignment="1">
      <alignment horizontal="center" vertical="center" wrapText="1"/>
    </xf>
    <xf numFmtId="166" fontId="10" fillId="0" borderId="15" xfId="2" applyNumberFormat="1" applyBorder="1" applyAlignment="1">
      <alignment horizontal="center" vertical="center" wrapText="1"/>
    </xf>
    <xf numFmtId="0" fontId="52" fillId="4" borderId="2" xfId="5" applyFont="1" applyFill="1" applyBorder="1" applyAlignment="1">
      <alignment horizontal="center" vertical="center" wrapText="1"/>
    </xf>
    <xf numFmtId="0" fontId="52" fillId="4" borderId="7" xfId="5" applyFont="1" applyFill="1" applyBorder="1" applyAlignment="1">
      <alignment horizontal="center" vertical="center" wrapText="1"/>
    </xf>
    <xf numFmtId="0" fontId="52" fillId="4" borderId="9" xfId="5" applyFont="1" applyFill="1" applyBorder="1" applyAlignment="1">
      <alignment horizontal="center" vertical="center" wrapText="1"/>
    </xf>
    <xf numFmtId="166" fontId="7" fillId="0" borderId="8" xfId="2" applyNumberFormat="1" applyFont="1" applyBorder="1" applyAlignment="1">
      <alignment horizontal="center" vertical="center" wrapText="1"/>
    </xf>
    <xf numFmtId="166" fontId="7" fillId="0" borderId="15" xfId="2" applyNumberFormat="1" applyFont="1" applyBorder="1" applyAlignment="1">
      <alignment horizontal="center" vertical="center" wrapText="1"/>
    </xf>
    <xf numFmtId="0" fontId="23" fillId="0" borderId="0" xfId="5" applyFont="1" applyAlignment="1">
      <alignment horizontal="center"/>
    </xf>
    <xf numFmtId="0" fontId="7" fillId="0" borderId="0" xfId="5" applyAlignment="1">
      <alignment horizontal="center"/>
    </xf>
    <xf numFmtId="0" fontId="52" fillId="0" borderId="0" xfId="5" applyFont="1" applyAlignment="1">
      <alignment horizontal="center"/>
    </xf>
    <xf numFmtId="0" fontId="31" fillId="5" borderId="1" xfId="0" applyFont="1" applyFill="1" applyBorder="1" applyAlignment="1">
      <alignment horizontal="center" vertical="center"/>
    </xf>
    <xf numFmtId="2" fontId="60" fillId="6" borderId="1" xfId="0" applyNumberFormat="1" applyFont="1" applyFill="1" applyBorder="1" applyAlignment="1">
      <alignment horizontal="center" vertical="center" textRotation="90" wrapText="1"/>
    </xf>
    <xf numFmtId="0" fontId="42" fillId="0" borderId="0" xfId="0" applyFont="1" applyAlignment="1">
      <alignment horizontal="center"/>
    </xf>
    <xf numFmtId="0" fontId="39" fillId="0" borderId="0" xfId="0" applyFont="1" applyAlignment="1">
      <alignment horizontal="center"/>
    </xf>
    <xf numFmtId="9" fontId="72" fillId="15" borderId="31" xfId="0" applyNumberFormat="1" applyFont="1" applyFill="1" applyBorder="1" applyAlignment="1">
      <alignment horizontal="center" vertical="center"/>
    </xf>
    <xf numFmtId="9" fontId="72" fillId="15" borderId="28" xfId="0" applyNumberFormat="1" applyFont="1" applyFill="1" applyBorder="1" applyAlignment="1">
      <alignment horizontal="center" vertical="center"/>
    </xf>
    <xf numFmtId="9" fontId="72" fillId="15" borderId="27" xfId="0" applyNumberFormat="1" applyFont="1" applyFill="1" applyBorder="1" applyAlignment="1">
      <alignment horizontal="center" vertical="center"/>
    </xf>
  </cellXfs>
  <cellStyles count="25">
    <cellStyle name="Currency 2" xfId="21" xr:uid="{3F06FA6E-56C4-4660-9C87-598A4F4FA43A}"/>
    <cellStyle name="Hyperlink" xfId="1" builtinId="8"/>
    <cellStyle name="Hyperlink 2" xfId="22" xr:uid="{216D8243-28BF-4122-983D-D7C40A5005CB}"/>
    <cellStyle name="Lien hypertexte 2" xfId="10" xr:uid="{509E4B6B-BC60-45BF-B12F-BFF82623DFB8}"/>
    <cellStyle name="Milliers 2" xfId="12" xr:uid="{5D1EFA86-440B-4BE8-8535-2A4422C69168}"/>
    <cellStyle name="Monétaire 2" xfId="11" xr:uid="{23B1073D-DB9B-40A2-867D-E7BA8914B60D}"/>
    <cellStyle name="Monétaire 3" xfId="15" xr:uid="{0E2B2C67-BD32-4995-B053-5865A80C368C}"/>
    <cellStyle name="Monétaire 4" xfId="18" xr:uid="{A63EA138-DB4F-408E-8BD5-0562696EE66F}"/>
    <cellStyle name="Normal" xfId="0" builtinId="0"/>
    <cellStyle name="Normal 2" xfId="2" xr:uid="{00000000-0005-0000-0000-000002000000}"/>
    <cellStyle name="Normal 2 2" xfId="5" xr:uid="{00000000-0005-0000-0000-000003000000}"/>
    <cellStyle name="Normal 3" xfId="7" xr:uid="{B0FB8479-3818-48C8-A6E1-4217C4F96D1E}"/>
    <cellStyle name="Normal 3 2" xfId="19" xr:uid="{72878B15-2BA0-4A1C-805A-08C89EC09589}"/>
    <cellStyle name="Normal 4" xfId="8" xr:uid="{F3268982-94A4-4437-B068-544D9315A353}"/>
    <cellStyle name="Normal 5" xfId="13" xr:uid="{59F77908-BF25-42DA-992A-D994017B38C0}"/>
    <cellStyle name="Normal 6" xfId="16" xr:uid="{3C839BDB-D82C-4AD4-9E2A-1F0ADF2EC044}"/>
    <cellStyle name="Normal 7" xfId="23" xr:uid="{302443DB-F122-45FF-9B3D-72C9835FEFA2}"/>
    <cellStyle name="Percent" xfId="3" builtinId="5"/>
    <cellStyle name="Percent 2" xfId="4" xr:uid="{00000000-0005-0000-0000-000004000000}"/>
    <cellStyle name="Percent 2 2" xfId="6" xr:uid="{00000000-0005-0000-0000-000005000000}"/>
    <cellStyle name="Percent 3" xfId="20" xr:uid="{39E758D9-ABAC-454B-B9E3-236C5163D347}"/>
    <cellStyle name="Pourcentage 2" xfId="9" xr:uid="{5A19F3D7-3852-4EEF-9EDE-11CE0A5D0A4A}"/>
    <cellStyle name="Pourcentage 3" xfId="14" xr:uid="{E4BDEB2F-4CCB-49F2-85D6-B0B26D61E618}"/>
    <cellStyle name="Pourcentage 4" xfId="17" xr:uid="{3178F746-2417-4CAE-A591-EC4217A911A0}"/>
    <cellStyle name="Pourcentage 5" xfId="24" xr:uid="{FF708155-F708-45A7-A301-320DFBE7C193}"/>
  </cellStyles>
  <dxfs count="1">
    <dxf>
      <fill>
        <patternFill>
          <bgColor rgb="FFFFC7CE"/>
        </patternFill>
      </fill>
    </dxf>
  </dxfs>
  <tableStyles count="0" defaultTableStyle="TableStyleMedium9" defaultPivotStyle="PivotStyleLight16"/>
  <colors>
    <mruColors>
      <color rgb="FF026028"/>
      <color rgb="FFBDE6EF"/>
      <color rgb="FFE35205"/>
      <color rgb="FFCCDED4"/>
      <color rgb="FFF75B1F"/>
      <color rgb="FF000000"/>
      <color rgb="FFDC621C"/>
      <color rgb="FF415563"/>
      <color rgb="FF00C3DE"/>
      <color rgb="FF02C3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940444300132589E-2"/>
          <c:y val="5.9726791576795474E-2"/>
          <c:w val="0.89000218722659663"/>
          <c:h val="0.72128098571011956"/>
        </c:manualLayout>
      </c:layout>
      <c:lineChart>
        <c:grouping val="standard"/>
        <c:varyColors val="0"/>
        <c:ser>
          <c:idx val="1"/>
          <c:order val="0"/>
          <c:tx>
            <c:strRef>
              <c:f>'IPC2024'!$C$2</c:f>
              <c:strCache>
                <c:ptCount val="1"/>
                <c:pt idx="0">
                  <c:v>1 année</c:v>
                </c:pt>
              </c:strCache>
            </c:strRef>
          </c:tx>
          <c:spPr>
            <a:ln w="28575" cap="rnd">
              <a:solidFill>
                <a:schemeClr val="accent2"/>
              </a:solidFill>
              <a:round/>
            </a:ln>
            <a:effectLst/>
          </c:spPr>
          <c:marker>
            <c:symbol val="none"/>
          </c:marker>
          <c:cat>
            <c:numRef>
              <c:f>'IPC2024'!$A$27:$A$363</c:f>
              <c:numCache>
                <c:formatCode>m/d/yyyy</c:formatCode>
                <c:ptCount val="337"/>
                <c:pt idx="0">
                  <c:v>35431</c:v>
                </c:pt>
                <c:pt idx="1">
                  <c:v>35462</c:v>
                </c:pt>
                <c:pt idx="2">
                  <c:v>35490</c:v>
                </c:pt>
                <c:pt idx="3">
                  <c:v>35521</c:v>
                </c:pt>
                <c:pt idx="4">
                  <c:v>35551</c:v>
                </c:pt>
                <c:pt idx="5">
                  <c:v>35582</c:v>
                </c:pt>
                <c:pt idx="6">
                  <c:v>35612</c:v>
                </c:pt>
                <c:pt idx="7">
                  <c:v>35643</c:v>
                </c:pt>
                <c:pt idx="8">
                  <c:v>35674</c:v>
                </c:pt>
                <c:pt idx="9">
                  <c:v>35704</c:v>
                </c:pt>
                <c:pt idx="10">
                  <c:v>35735</c:v>
                </c:pt>
                <c:pt idx="11">
                  <c:v>35765</c:v>
                </c:pt>
                <c:pt idx="12">
                  <c:v>35796</c:v>
                </c:pt>
                <c:pt idx="13">
                  <c:v>35827</c:v>
                </c:pt>
                <c:pt idx="14">
                  <c:v>35855</c:v>
                </c:pt>
                <c:pt idx="15">
                  <c:v>35886</c:v>
                </c:pt>
                <c:pt idx="16">
                  <c:v>35916</c:v>
                </c:pt>
                <c:pt idx="17">
                  <c:v>35947</c:v>
                </c:pt>
                <c:pt idx="18">
                  <c:v>35977</c:v>
                </c:pt>
                <c:pt idx="19">
                  <c:v>36008</c:v>
                </c:pt>
                <c:pt idx="20">
                  <c:v>36039</c:v>
                </c:pt>
                <c:pt idx="21">
                  <c:v>36069</c:v>
                </c:pt>
                <c:pt idx="22">
                  <c:v>36100</c:v>
                </c:pt>
                <c:pt idx="23">
                  <c:v>36130</c:v>
                </c:pt>
                <c:pt idx="24">
                  <c:v>36161</c:v>
                </c:pt>
                <c:pt idx="25">
                  <c:v>36192</c:v>
                </c:pt>
                <c:pt idx="26">
                  <c:v>36220</c:v>
                </c:pt>
                <c:pt idx="27">
                  <c:v>36251</c:v>
                </c:pt>
                <c:pt idx="28">
                  <c:v>36281</c:v>
                </c:pt>
                <c:pt idx="29">
                  <c:v>36312</c:v>
                </c:pt>
                <c:pt idx="30">
                  <c:v>36342</c:v>
                </c:pt>
                <c:pt idx="31">
                  <c:v>36373</c:v>
                </c:pt>
                <c:pt idx="32">
                  <c:v>36404</c:v>
                </c:pt>
                <c:pt idx="33">
                  <c:v>36434</c:v>
                </c:pt>
                <c:pt idx="34">
                  <c:v>36465</c:v>
                </c:pt>
                <c:pt idx="35">
                  <c:v>36495</c:v>
                </c:pt>
                <c:pt idx="36">
                  <c:v>36526</c:v>
                </c:pt>
                <c:pt idx="37">
                  <c:v>36557</c:v>
                </c:pt>
                <c:pt idx="38">
                  <c:v>36586</c:v>
                </c:pt>
                <c:pt idx="39">
                  <c:v>36617</c:v>
                </c:pt>
                <c:pt idx="40">
                  <c:v>36647</c:v>
                </c:pt>
                <c:pt idx="41">
                  <c:v>36678</c:v>
                </c:pt>
                <c:pt idx="42">
                  <c:v>36708</c:v>
                </c:pt>
                <c:pt idx="43">
                  <c:v>36739</c:v>
                </c:pt>
                <c:pt idx="44">
                  <c:v>36770</c:v>
                </c:pt>
                <c:pt idx="45">
                  <c:v>36800</c:v>
                </c:pt>
                <c:pt idx="46">
                  <c:v>36831</c:v>
                </c:pt>
                <c:pt idx="47">
                  <c:v>36861</c:v>
                </c:pt>
                <c:pt idx="48">
                  <c:v>36892</c:v>
                </c:pt>
                <c:pt idx="49">
                  <c:v>36923</c:v>
                </c:pt>
                <c:pt idx="50">
                  <c:v>36951</c:v>
                </c:pt>
                <c:pt idx="51">
                  <c:v>36982</c:v>
                </c:pt>
                <c:pt idx="52">
                  <c:v>37012</c:v>
                </c:pt>
                <c:pt idx="53">
                  <c:v>37043</c:v>
                </c:pt>
                <c:pt idx="54">
                  <c:v>37073</c:v>
                </c:pt>
                <c:pt idx="55">
                  <c:v>37104</c:v>
                </c:pt>
                <c:pt idx="56">
                  <c:v>37135</c:v>
                </c:pt>
                <c:pt idx="57">
                  <c:v>37165</c:v>
                </c:pt>
                <c:pt idx="58">
                  <c:v>37196</c:v>
                </c:pt>
                <c:pt idx="59">
                  <c:v>37226</c:v>
                </c:pt>
                <c:pt idx="60">
                  <c:v>37257</c:v>
                </c:pt>
                <c:pt idx="61">
                  <c:v>37288</c:v>
                </c:pt>
                <c:pt idx="62">
                  <c:v>37316</c:v>
                </c:pt>
                <c:pt idx="63">
                  <c:v>37347</c:v>
                </c:pt>
                <c:pt idx="64">
                  <c:v>37377</c:v>
                </c:pt>
                <c:pt idx="65">
                  <c:v>37408</c:v>
                </c:pt>
                <c:pt idx="66">
                  <c:v>37438</c:v>
                </c:pt>
                <c:pt idx="67">
                  <c:v>37469</c:v>
                </c:pt>
                <c:pt idx="68">
                  <c:v>37500</c:v>
                </c:pt>
                <c:pt idx="69">
                  <c:v>37530</c:v>
                </c:pt>
                <c:pt idx="70">
                  <c:v>37561</c:v>
                </c:pt>
                <c:pt idx="71">
                  <c:v>37591</c:v>
                </c:pt>
                <c:pt idx="72">
                  <c:v>37622</c:v>
                </c:pt>
                <c:pt idx="73">
                  <c:v>37653</c:v>
                </c:pt>
                <c:pt idx="74">
                  <c:v>37681</c:v>
                </c:pt>
                <c:pt idx="75">
                  <c:v>37712</c:v>
                </c:pt>
                <c:pt idx="76">
                  <c:v>37742</c:v>
                </c:pt>
                <c:pt idx="77">
                  <c:v>37773</c:v>
                </c:pt>
                <c:pt idx="78">
                  <c:v>37803</c:v>
                </c:pt>
                <c:pt idx="79">
                  <c:v>37834</c:v>
                </c:pt>
                <c:pt idx="80">
                  <c:v>37865</c:v>
                </c:pt>
                <c:pt idx="81">
                  <c:v>37895</c:v>
                </c:pt>
                <c:pt idx="82">
                  <c:v>37926</c:v>
                </c:pt>
                <c:pt idx="83">
                  <c:v>37956</c:v>
                </c:pt>
                <c:pt idx="84">
                  <c:v>37987</c:v>
                </c:pt>
                <c:pt idx="85">
                  <c:v>38018</c:v>
                </c:pt>
                <c:pt idx="86">
                  <c:v>38047</c:v>
                </c:pt>
                <c:pt idx="87">
                  <c:v>38078</c:v>
                </c:pt>
                <c:pt idx="88">
                  <c:v>38108</c:v>
                </c:pt>
                <c:pt idx="89">
                  <c:v>38139</c:v>
                </c:pt>
                <c:pt idx="90">
                  <c:v>38169</c:v>
                </c:pt>
                <c:pt idx="91">
                  <c:v>38200</c:v>
                </c:pt>
                <c:pt idx="92">
                  <c:v>38231</c:v>
                </c:pt>
                <c:pt idx="93">
                  <c:v>38261</c:v>
                </c:pt>
                <c:pt idx="94">
                  <c:v>38292</c:v>
                </c:pt>
                <c:pt idx="95">
                  <c:v>38322</c:v>
                </c:pt>
                <c:pt idx="96">
                  <c:v>38353</c:v>
                </c:pt>
                <c:pt idx="97">
                  <c:v>38384</c:v>
                </c:pt>
                <c:pt idx="98">
                  <c:v>38412</c:v>
                </c:pt>
                <c:pt idx="99">
                  <c:v>38443</c:v>
                </c:pt>
                <c:pt idx="100">
                  <c:v>38473</c:v>
                </c:pt>
                <c:pt idx="101">
                  <c:v>38504</c:v>
                </c:pt>
                <c:pt idx="102">
                  <c:v>38534</c:v>
                </c:pt>
                <c:pt idx="103">
                  <c:v>38565</c:v>
                </c:pt>
                <c:pt idx="104">
                  <c:v>38596</c:v>
                </c:pt>
                <c:pt idx="105">
                  <c:v>38626</c:v>
                </c:pt>
                <c:pt idx="106">
                  <c:v>38657</c:v>
                </c:pt>
                <c:pt idx="107">
                  <c:v>38687</c:v>
                </c:pt>
                <c:pt idx="108">
                  <c:v>38718</c:v>
                </c:pt>
                <c:pt idx="109">
                  <c:v>38749</c:v>
                </c:pt>
                <c:pt idx="110">
                  <c:v>38777</c:v>
                </c:pt>
                <c:pt idx="111">
                  <c:v>38808</c:v>
                </c:pt>
                <c:pt idx="112">
                  <c:v>38838</c:v>
                </c:pt>
                <c:pt idx="113">
                  <c:v>38869</c:v>
                </c:pt>
                <c:pt idx="114">
                  <c:v>38899</c:v>
                </c:pt>
                <c:pt idx="115">
                  <c:v>38930</c:v>
                </c:pt>
                <c:pt idx="116">
                  <c:v>38961</c:v>
                </c:pt>
                <c:pt idx="117">
                  <c:v>38991</c:v>
                </c:pt>
                <c:pt idx="118">
                  <c:v>39022</c:v>
                </c:pt>
                <c:pt idx="119">
                  <c:v>39052</c:v>
                </c:pt>
                <c:pt idx="120">
                  <c:v>39083</c:v>
                </c:pt>
                <c:pt idx="121">
                  <c:v>39114</c:v>
                </c:pt>
                <c:pt idx="122">
                  <c:v>39142</c:v>
                </c:pt>
                <c:pt idx="123">
                  <c:v>39173</c:v>
                </c:pt>
                <c:pt idx="124">
                  <c:v>39203</c:v>
                </c:pt>
                <c:pt idx="125">
                  <c:v>39234</c:v>
                </c:pt>
                <c:pt idx="126">
                  <c:v>39264</c:v>
                </c:pt>
                <c:pt idx="127">
                  <c:v>39295</c:v>
                </c:pt>
                <c:pt idx="128">
                  <c:v>39326</c:v>
                </c:pt>
                <c:pt idx="129">
                  <c:v>39356</c:v>
                </c:pt>
                <c:pt idx="130">
                  <c:v>39387</c:v>
                </c:pt>
                <c:pt idx="131">
                  <c:v>39417</c:v>
                </c:pt>
                <c:pt idx="132">
                  <c:v>39448</c:v>
                </c:pt>
                <c:pt idx="133">
                  <c:v>39479</c:v>
                </c:pt>
                <c:pt idx="134">
                  <c:v>39508</c:v>
                </c:pt>
                <c:pt idx="135">
                  <c:v>39539</c:v>
                </c:pt>
                <c:pt idx="136">
                  <c:v>39569</c:v>
                </c:pt>
                <c:pt idx="137">
                  <c:v>39600</c:v>
                </c:pt>
                <c:pt idx="138">
                  <c:v>39630</c:v>
                </c:pt>
                <c:pt idx="139">
                  <c:v>39661</c:v>
                </c:pt>
                <c:pt idx="140">
                  <c:v>39692</c:v>
                </c:pt>
                <c:pt idx="141">
                  <c:v>39722</c:v>
                </c:pt>
                <c:pt idx="142">
                  <c:v>39753</c:v>
                </c:pt>
                <c:pt idx="143">
                  <c:v>39783</c:v>
                </c:pt>
                <c:pt idx="144">
                  <c:v>39814</c:v>
                </c:pt>
                <c:pt idx="145">
                  <c:v>39845</c:v>
                </c:pt>
                <c:pt idx="146">
                  <c:v>39873</c:v>
                </c:pt>
                <c:pt idx="147">
                  <c:v>39904</c:v>
                </c:pt>
                <c:pt idx="148">
                  <c:v>39934</c:v>
                </c:pt>
                <c:pt idx="149">
                  <c:v>39965</c:v>
                </c:pt>
                <c:pt idx="150">
                  <c:v>39995</c:v>
                </c:pt>
                <c:pt idx="151">
                  <c:v>40026</c:v>
                </c:pt>
                <c:pt idx="152">
                  <c:v>40057</c:v>
                </c:pt>
                <c:pt idx="153">
                  <c:v>40087</c:v>
                </c:pt>
                <c:pt idx="154">
                  <c:v>40118</c:v>
                </c:pt>
                <c:pt idx="155">
                  <c:v>40148</c:v>
                </c:pt>
                <c:pt idx="156">
                  <c:v>40179</c:v>
                </c:pt>
                <c:pt idx="157">
                  <c:v>40210</c:v>
                </c:pt>
                <c:pt idx="158">
                  <c:v>40238</c:v>
                </c:pt>
                <c:pt idx="159">
                  <c:v>40269</c:v>
                </c:pt>
                <c:pt idx="160">
                  <c:v>40299</c:v>
                </c:pt>
                <c:pt idx="161">
                  <c:v>40330</c:v>
                </c:pt>
                <c:pt idx="162">
                  <c:v>40360</c:v>
                </c:pt>
                <c:pt idx="163">
                  <c:v>40391</c:v>
                </c:pt>
                <c:pt idx="164">
                  <c:v>40422</c:v>
                </c:pt>
                <c:pt idx="165">
                  <c:v>40452</c:v>
                </c:pt>
                <c:pt idx="166">
                  <c:v>40483</c:v>
                </c:pt>
                <c:pt idx="167">
                  <c:v>40513</c:v>
                </c:pt>
                <c:pt idx="168">
                  <c:v>40544</c:v>
                </c:pt>
                <c:pt idx="169">
                  <c:v>40575</c:v>
                </c:pt>
                <c:pt idx="170">
                  <c:v>40603</c:v>
                </c:pt>
                <c:pt idx="171">
                  <c:v>40634</c:v>
                </c:pt>
                <c:pt idx="172">
                  <c:v>40664</c:v>
                </c:pt>
                <c:pt idx="173">
                  <c:v>40695</c:v>
                </c:pt>
                <c:pt idx="174">
                  <c:v>40725</c:v>
                </c:pt>
                <c:pt idx="175">
                  <c:v>40756</c:v>
                </c:pt>
                <c:pt idx="176">
                  <c:v>40787</c:v>
                </c:pt>
                <c:pt idx="177">
                  <c:v>40817</c:v>
                </c:pt>
                <c:pt idx="178">
                  <c:v>40848</c:v>
                </c:pt>
                <c:pt idx="179">
                  <c:v>40878</c:v>
                </c:pt>
                <c:pt idx="180">
                  <c:v>40909</c:v>
                </c:pt>
                <c:pt idx="181">
                  <c:v>40940</c:v>
                </c:pt>
                <c:pt idx="182">
                  <c:v>40969</c:v>
                </c:pt>
                <c:pt idx="183">
                  <c:v>41000</c:v>
                </c:pt>
                <c:pt idx="184">
                  <c:v>41030</c:v>
                </c:pt>
                <c:pt idx="185">
                  <c:v>41061</c:v>
                </c:pt>
                <c:pt idx="186">
                  <c:v>41091</c:v>
                </c:pt>
                <c:pt idx="187">
                  <c:v>41122</c:v>
                </c:pt>
                <c:pt idx="188">
                  <c:v>41153</c:v>
                </c:pt>
                <c:pt idx="189">
                  <c:v>41183</c:v>
                </c:pt>
                <c:pt idx="190">
                  <c:v>41214</c:v>
                </c:pt>
                <c:pt idx="191">
                  <c:v>41244</c:v>
                </c:pt>
                <c:pt idx="192">
                  <c:v>41275</c:v>
                </c:pt>
                <c:pt idx="193">
                  <c:v>41306</c:v>
                </c:pt>
                <c:pt idx="194">
                  <c:v>41334</c:v>
                </c:pt>
                <c:pt idx="195">
                  <c:v>41365</c:v>
                </c:pt>
                <c:pt idx="196">
                  <c:v>41395</c:v>
                </c:pt>
                <c:pt idx="197">
                  <c:v>41426</c:v>
                </c:pt>
                <c:pt idx="198">
                  <c:v>41456</c:v>
                </c:pt>
                <c:pt idx="199">
                  <c:v>41487</c:v>
                </c:pt>
                <c:pt idx="200">
                  <c:v>41518</c:v>
                </c:pt>
                <c:pt idx="201">
                  <c:v>41548</c:v>
                </c:pt>
                <c:pt idx="202">
                  <c:v>41579</c:v>
                </c:pt>
                <c:pt idx="203">
                  <c:v>41609</c:v>
                </c:pt>
                <c:pt idx="204">
                  <c:v>41640</c:v>
                </c:pt>
                <c:pt idx="205">
                  <c:v>41671</c:v>
                </c:pt>
                <c:pt idx="206">
                  <c:v>41699</c:v>
                </c:pt>
                <c:pt idx="207">
                  <c:v>41730</c:v>
                </c:pt>
                <c:pt idx="208">
                  <c:v>41760</c:v>
                </c:pt>
                <c:pt idx="209">
                  <c:v>41791</c:v>
                </c:pt>
                <c:pt idx="210">
                  <c:v>41821</c:v>
                </c:pt>
                <c:pt idx="211">
                  <c:v>41852</c:v>
                </c:pt>
                <c:pt idx="212">
                  <c:v>41883</c:v>
                </c:pt>
                <c:pt idx="213">
                  <c:v>41913</c:v>
                </c:pt>
                <c:pt idx="214">
                  <c:v>41944</c:v>
                </c:pt>
                <c:pt idx="215">
                  <c:v>41974</c:v>
                </c:pt>
                <c:pt idx="216">
                  <c:v>42005</c:v>
                </c:pt>
                <c:pt idx="217">
                  <c:v>42036</c:v>
                </c:pt>
                <c:pt idx="218">
                  <c:v>42064</c:v>
                </c:pt>
                <c:pt idx="219">
                  <c:v>42095</c:v>
                </c:pt>
                <c:pt idx="220">
                  <c:v>42125</c:v>
                </c:pt>
                <c:pt idx="221">
                  <c:v>42156</c:v>
                </c:pt>
                <c:pt idx="222">
                  <c:v>42186</c:v>
                </c:pt>
                <c:pt idx="223">
                  <c:v>42217</c:v>
                </c:pt>
                <c:pt idx="224">
                  <c:v>42248</c:v>
                </c:pt>
                <c:pt idx="225">
                  <c:v>42278</c:v>
                </c:pt>
                <c:pt idx="226">
                  <c:v>42309</c:v>
                </c:pt>
                <c:pt idx="227">
                  <c:v>42339</c:v>
                </c:pt>
                <c:pt idx="228">
                  <c:v>42370</c:v>
                </c:pt>
                <c:pt idx="229">
                  <c:v>42401</c:v>
                </c:pt>
                <c:pt idx="230">
                  <c:v>42430</c:v>
                </c:pt>
                <c:pt idx="231">
                  <c:v>42461</c:v>
                </c:pt>
                <c:pt idx="232">
                  <c:v>42491</c:v>
                </c:pt>
                <c:pt idx="233">
                  <c:v>42522</c:v>
                </c:pt>
                <c:pt idx="234">
                  <c:v>42552</c:v>
                </c:pt>
                <c:pt idx="235">
                  <c:v>42583</c:v>
                </c:pt>
                <c:pt idx="236">
                  <c:v>42614</c:v>
                </c:pt>
                <c:pt idx="237">
                  <c:v>42644</c:v>
                </c:pt>
                <c:pt idx="238">
                  <c:v>42675</c:v>
                </c:pt>
                <c:pt idx="239">
                  <c:v>42705</c:v>
                </c:pt>
                <c:pt idx="240">
                  <c:v>42736</c:v>
                </c:pt>
                <c:pt idx="241">
                  <c:v>42767</c:v>
                </c:pt>
                <c:pt idx="242">
                  <c:v>42795</c:v>
                </c:pt>
                <c:pt idx="243">
                  <c:v>42826</c:v>
                </c:pt>
                <c:pt idx="244">
                  <c:v>42856</c:v>
                </c:pt>
                <c:pt idx="245">
                  <c:v>42887</c:v>
                </c:pt>
                <c:pt idx="246">
                  <c:v>42917</c:v>
                </c:pt>
                <c:pt idx="247">
                  <c:v>42948</c:v>
                </c:pt>
                <c:pt idx="248">
                  <c:v>42979</c:v>
                </c:pt>
                <c:pt idx="249">
                  <c:v>43009</c:v>
                </c:pt>
                <c:pt idx="250">
                  <c:v>43040</c:v>
                </c:pt>
                <c:pt idx="251">
                  <c:v>43070</c:v>
                </c:pt>
                <c:pt idx="252">
                  <c:v>43101</c:v>
                </c:pt>
                <c:pt idx="253">
                  <c:v>43132</c:v>
                </c:pt>
                <c:pt idx="254">
                  <c:v>43160</c:v>
                </c:pt>
                <c:pt idx="255">
                  <c:v>43191</c:v>
                </c:pt>
                <c:pt idx="256">
                  <c:v>43221</c:v>
                </c:pt>
                <c:pt idx="257">
                  <c:v>43252</c:v>
                </c:pt>
                <c:pt idx="258">
                  <c:v>43282</c:v>
                </c:pt>
                <c:pt idx="259">
                  <c:v>43313</c:v>
                </c:pt>
                <c:pt idx="260">
                  <c:v>43344</c:v>
                </c:pt>
                <c:pt idx="261">
                  <c:v>43374</c:v>
                </c:pt>
                <c:pt idx="262">
                  <c:v>43405</c:v>
                </c:pt>
                <c:pt idx="263">
                  <c:v>43435</c:v>
                </c:pt>
                <c:pt idx="264">
                  <c:v>43466</c:v>
                </c:pt>
                <c:pt idx="265">
                  <c:v>43497</c:v>
                </c:pt>
                <c:pt idx="266">
                  <c:v>43525</c:v>
                </c:pt>
                <c:pt idx="267">
                  <c:v>43556</c:v>
                </c:pt>
                <c:pt idx="268">
                  <c:v>43586</c:v>
                </c:pt>
                <c:pt idx="269">
                  <c:v>43617</c:v>
                </c:pt>
                <c:pt idx="270">
                  <c:v>43647</c:v>
                </c:pt>
                <c:pt idx="271">
                  <c:v>43678</c:v>
                </c:pt>
                <c:pt idx="272">
                  <c:v>43709</c:v>
                </c:pt>
                <c:pt idx="273">
                  <c:v>43739</c:v>
                </c:pt>
                <c:pt idx="274">
                  <c:v>43770</c:v>
                </c:pt>
                <c:pt idx="275">
                  <c:v>43800</c:v>
                </c:pt>
                <c:pt idx="276">
                  <c:v>43831</c:v>
                </c:pt>
                <c:pt idx="277">
                  <c:v>43862</c:v>
                </c:pt>
                <c:pt idx="278">
                  <c:v>43891</c:v>
                </c:pt>
                <c:pt idx="279">
                  <c:v>43922</c:v>
                </c:pt>
                <c:pt idx="280">
                  <c:v>43952</c:v>
                </c:pt>
                <c:pt idx="281">
                  <c:v>43983</c:v>
                </c:pt>
                <c:pt idx="282">
                  <c:v>44013</c:v>
                </c:pt>
                <c:pt idx="283">
                  <c:v>44044</c:v>
                </c:pt>
                <c:pt idx="284">
                  <c:v>44075</c:v>
                </c:pt>
                <c:pt idx="285">
                  <c:v>44105</c:v>
                </c:pt>
                <c:pt idx="286">
                  <c:v>44136</c:v>
                </c:pt>
                <c:pt idx="287">
                  <c:v>44166</c:v>
                </c:pt>
                <c:pt idx="288">
                  <c:v>44197</c:v>
                </c:pt>
                <c:pt idx="289">
                  <c:v>44228</c:v>
                </c:pt>
                <c:pt idx="290">
                  <c:v>44256</c:v>
                </c:pt>
                <c:pt idx="291">
                  <c:v>44287</c:v>
                </c:pt>
                <c:pt idx="292">
                  <c:v>44317</c:v>
                </c:pt>
                <c:pt idx="293">
                  <c:v>44348</c:v>
                </c:pt>
                <c:pt idx="294">
                  <c:v>44378</c:v>
                </c:pt>
                <c:pt idx="295">
                  <c:v>44409</c:v>
                </c:pt>
                <c:pt idx="296">
                  <c:v>44440</c:v>
                </c:pt>
                <c:pt idx="297">
                  <c:v>44470</c:v>
                </c:pt>
                <c:pt idx="298">
                  <c:v>44501</c:v>
                </c:pt>
                <c:pt idx="299">
                  <c:v>44531</c:v>
                </c:pt>
                <c:pt idx="300">
                  <c:v>44562</c:v>
                </c:pt>
                <c:pt idx="301">
                  <c:v>44593</c:v>
                </c:pt>
                <c:pt idx="302">
                  <c:v>44621</c:v>
                </c:pt>
                <c:pt idx="303">
                  <c:v>44652</c:v>
                </c:pt>
                <c:pt idx="304">
                  <c:v>44682</c:v>
                </c:pt>
                <c:pt idx="305">
                  <c:v>44713</c:v>
                </c:pt>
                <c:pt idx="306">
                  <c:v>44743</c:v>
                </c:pt>
                <c:pt idx="307">
                  <c:v>44774</c:v>
                </c:pt>
                <c:pt idx="308">
                  <c:v>44805</c:v>
                </c:pt>
                <c:pt idx="309">
                  <c:v>44835</c:v>
                </c:pt>
                <c:pt idx="310">
                  <c:v>44866</c:v>
                </c:pt>
                <c:pt idx="311">
                  <c:v>44896</c:v>
                </c:pt>
                <c:pt idx="312">
                  <c:v>44927</c:v>
                </c:pt>
                <c:pt idx="313">
                  <c:v>44958</c:v>
                </c:pt>
                <c:pt idx="314">
                  <c:v>44986</c:v>
                </c:pt>
                <c:pt idx="315">
                  <c:v>45017</c:v>
                </c:pt>
                <c:pt idx="316">
                  <c:v>45047</c:v>
                </c:pt>
                <c:pt idx="317">
                  <c:v>45078</c:v>
                </c:pt>
                <c:pt idx="318">
                  <c:v>45108</c:v>
                </c:pt>
                <c:pt idx="319">
                  <c:v>45139</c:v>
                </c:pt>
                <c:pt idx="320">
                  <c:v>45170</c:v>
                </c:pt>
                <c:pt idx="321">
                  <c:v>45200</c:v>
                </c:pt>
                <c:pt idx="322">
                  <c:v>45231</c:v>
                </c:pt>
                <c:pt idx="323">
                  <c:v>45261</c:v>
                </c:pt>
                <c:pt idx="324">
                  <c:v>45292</c:v>
                </c:pt>
                <c:pt idx="325">
                  <c:v>45323</c:v>
                </c:pt>
                <c:pt idx="326">
                  <c:v>45352</c:v>
                </c:pt>
                <c:pt idx="327">
                  <c:v>45383</c:v>
                </c:pt>
                <c:pt idx="328">
                  <c:v>45413</c:v>
                </c:pt>
                <c:pt idx="329">
                  <c:v>45444</c:v>
                </c:pt>
                <c:pt idx="330">
                  <c:v>45474</c:v>
                </c:pt>
                <c:pt idx="331">
                  <c:v>45505</c:v>
                </c:pt>
                <c:pt idx="332">
                  <c:v>45536</c:v>
                </c:pt>
                <c:pt idx="333">
                  <c:v>45566</c:v>
                </c:pt>
                <c:pt idx="334">
                  <c:v>45597</c:v>
                </c:pt>
                <c:pt idx="335">
                  <c:v>45627</c:v>
                </c:pt>
                <c:pt idx="336">
                  <c:v>45658</c:v>
                </c:pt>
              </c:numCache>
            </c:numRef>
          </c:cat>
          <c:val>
            <c:numRef>
              <c:f>'IPC2024'!$C$27:$C$363</c:f>
              <c:numCache>
                <c:formatCode>0.0%</c:formatCode>
                <c:ptCount val="337"/>
                <c:pt idx="0">
                  <c:v>2.1590909090909216E-2</c:v>
                </c:pt>
                <c:pt idx="1">
                  <c:v>2.2701475595913845E-2</c:v>
                </c:pt>
                <c:pt idx="2">
                  <c:v>1.9209039548022666E-2</c:v>
                </c:pt>
                <c:pt idx="3">
                  <c:v>1.6910935738444266E-2</c:v>
                </c:pt>
                <c:pt idx="4">
                  <c:v>1.4606741573033766E-2</c:v>
                </c:pt>
                <c:pt idx="5">
                  <c:v>1.6853932584269593E-2</c:v>
                </c:pt>
                <c:pt idx="6">
                  <c:v>1.6853932584269593E-2</c:v>
                </c:pt>
                <c:pt idx="7">
                  <c:v>1.7977528089887507E-2</c:v>
                </c:pt>
                <c:pt idx="8">
                  <c:v>1.6835016835016869E-2</c:v>
                </c:pt>
                <c:pt idx="9">
                  <c:v>1.4557670772676445E-2</c:v>
                </c:pt>
                <c:pt idx="10">
                  <c:v>8.9186176142697082E-3</c:v>
                </c:pt>
                <c:pt idx="11">
                  <c:v>7.8037904124861335E-3</c:v>
                </c:pt>
                <c:pt idx="12">
                  <c:v>1.1123470522803158E-2</c:v>
                </c:pt>
                <c:pt idx="13">
                  <c:v>9.9889012208658201E-3</c:v>
                </c:pt>
                <c:pt idx="14">
                  <c:v>9.9778270509975897E-3</c:v>
                </c:pt>
                <c:pt idx="15">
                  <c:v>8.8691796008868451E-3</c:v>
                </c:pt>
                <c:pt idx="16">
                  <c:v>1.1074197120708673E-2</c:v>
                </c:pt>
                <c:pt idx="17">
                  <c:v>9.944751381215422E-3</c:v>
                </c:pt>
                <c:pt idx="18">
                  <c:v>9.944751381215422E-3</c:v>
                </c:pt>
                <c:pt idx="19">
                  <c:v>8.8300220750552327E-3</c:v>
                </c:pt>
                <c:pt idx="20">
                  <c:v>6.6225165562914245E-3</c:v>
                </c:pt>
                <c:pt idx="21">
                  <c:v>1.1037527593819041E-2</c:v>
                </c:pt>
                <c:pt idx="22">
                  <c:v>1.2154696132596676E-2</c:v>
                </c:pt>
                <c:pt idx="23">
                  <c:v>9.9557522123892017E-3</c:v>
                </c:pt>
                <c:pt idx="24">
                  <c:v>6.6006600660064585E-3</c:v>
                </c:pt>
                <c:pt idx="25">
                  <c:v>6.59340659340657E-3</c:v>
                </c:pt>
                <c:pt idx="26">
                  <c:v>9.8792535675082949E-3</c:v>
                </c:pt>
                <c:pt idx="27">
                  <c:v>1.6483516483516425E-2</c:v>
                </c:pt>
                <c:pt idx="28">
                  <c:v>1.533406352683464E-2</c:v>
                </c:pt>
                <c:pt idx="29">
                  <c:v>1.6411378555798661E-2</c:v>
                </c:pt>
                <c:pt idx="30">
                  <c:v>1.8599562363238453E-2</c:v>
                </c:pt>
                <c:pt idx="31">
                  <c:v>2.0787746170678245E-2</c:v>
                </c:pt>
                <c:pt idx="32">
                  <c:v>2.631578947368407E-2</c:v>
                </c:pt>
                <c:pt idx="33">
                  <c:v>2.2925764192139875E-2</c:v>
                </c:pt>
                <c:pt idx="34">
                  <c:v>2.1834061135371119E-2</c:v>
                </c:pt>
                <c:pt idx="35">
                  <c:v>2.6286966046002336E-2</c:v>
                </c:pt>
                <c:pt idx="36">
                  <c:v>2.1857923497267784E-2</c:v>
                </c:pt>
                <c:pt idx="37">
                  <c:v>2.729257641921401E-2</c:v>
                </c:pt>
                <c:pt idx="38">
                  <c:v>3.0434782608695699E-2</c:v>
                </c:pt>
                <c:pt idx="39">
                  <c:v>2.1621621621621623E-2</c:v>
                </c:pt>
                <c:pt idx="40">
                  <c:v>2.373247033441217E-2</c:v>
                </c:pt>
                <c:pt idx="41">
                  <c:v>2.7987082884822323E-2</c:v>
                </c:pt>
                <c:pt idx="42">
                  <c:v>2.9001074113855996E-2</c:v>
                </c:pt>
                <c:pt idx="43">
                  <c:v>2.5723472668810254E-2</c:v>
                </c:pt>
                <c:pt idx="44">
                  <c:v>2.6709401709401615E-2</c:v>
                </c:pt>
                <c:pt idx="45">
                  <c:v>2.7748132337246378E-2</c:v>
                </c:pt>
                <c:pt idx="46">
                  <c:v>3.2051282051282159E-2</c:v>
                </c:pt>
                <c:pt idx="47">
                  <c:v>3.2017075773745907E-2</c:v>
                </c:pt>
                <c:pt idx="48">
                  <c:v>2.9946524064171198E-2</c:v>
                </c:pt>
                <c:pt idx="49">
                  <c:v>2.8692879914984148E-2</c:v>
                </c:pt>
                <c:pt idx="50">
                  <c:v>2.4261603375527407E-2</c:v>
                </c:pt>
                <c:pt idx="51">
                  <c:v>3.4920634920634797E-2</c:v>
                </c:pt>
                <c:pt idx="52">
                  <c:v>3.8988408851422518E-2</c:v>
                </c:pt>
                <c:pt idx="53">
                  <c:v>3.3507853403141441E-2</c:v>
                </c:pt>
                <c:pt idx="54">
                  <c:v>2.7139874739039671E-2</c:v>
                </c:pt>
                <c:pt idx="55">
                  <c:v>2.8213166144200663E-2</c:v>
                </c:pt>
                <c:pt idx="56">
                  <c:v>2.6014568158168494E-2</c:v>
                </c:pt>
                <c:pt idx="57">
                  <c:v>1.8691588785046731E-2</c:v>
                </c:pt>
                <c:pt idx="58">
                  <c:v>6.2111801242237252E-3</c:v>
                </c:pt>
                <c:pt idx="59">
                  <c:v>7.2388831437435464E-3</c:v>
                </c:pt>
                <c:pt idx="60">
                  <c:v>1.349948078920038E-2</c:v>
                </c:pt>
                <c:pt idx="61">
                  <c:v>1.4462809917355379E-2</c:v>
                </c:pt>
                <c:pt idx="62">
                  <c:v>1.8537590113285374E-2</c:v>
                </c:pt>
                <c:pt idx="63">
                  <c:v>1.7382413087934534E-2</c:v>
                </c:pt>
                <c:pt idx="64">
                  <c:v>1.1156186612576224E-2</c:v>
                </c:pt>
                <c:pt idx="65">
                  <c:v>1.2158054711246313E-2</c:v>
                </c:pt>
                <c:pt idx="66">
                  <c:v>2.1341463414634054E-2</c:v>
                </c:pt>
                <c:pt idx="67">
                  <c:v>2.5406504065040636E-2</c:v>
                </c:pt>
                <c:pt idx="68">
                  <c:v>2.3326572008113722E-2</c:v>
                </c:pt>
                <c:pt idx="69">
                  <c:v>3.1600407747196746E-2</c:v>
                </c:pt>
                <c:pt idx="70">
                  <c:v>4.4238683127572065E-2</c:v>
                </c:pt>
                <c:pt idx="71">
                  <c:v>3.7987679671457775E-2</c:v>
                </c:pt>
                <c:pt idx="72">
                  <c:v>4.508196721311486E-2</c:v>
                </c:pt>
                <c:pt idx="73">
                  <c:v>4.6843177189409335E-2</c:v>
                </c:pt>
                <c:pt idx="74">
                  <c:v>4.2467138523761161E-2</c:v>
                </c:pt>
                <c:pt idx="75">
                  <c:v>2.9145728643216184E-2</c:v>
                </c:pt>
                <c:pt idx="76">
                  <c:v>2.8084252758274753E-2</c:v>
                </c:pt>
                <c:pt idx="77">
                  <c:v>2.6026026026025884E-2</c:v>
                </c:pt>
                <c:pt idx="78">
                  <c:v>2.0895522388059584E-2</c:v>
                </c:pt>
                <c:pt idx="79">
                  <c:v>1.9821605550049526E-2</c:v>
                </c:pt>
                <c:pt idx="80">
                  <c:v>2.1803766105054301E-2</c:v>
                </c:pt>
                <c:pt idx="81">
                  <c:v>1.5810276679841806E-2</c:v>
                </c:pt>
                <c:pt idx="82">
                  <c:v>1.5763546798029493E-2</c:v>
                </c:pt>
                <c:pt idx="83">
                  <c:v>2.0771513353115889E-2</c:v>
                </c:pt>
                <c:pt idx="84">
                  <c:v>1.2745098039215641E-2</c:v>
                </c:pt>
                <c:pt idx="85">
                  <c:v>6.809338521400754E-3</c:v>
                </c:pt>
                <c:pt idx="86">
                  <c:v>7.7594568380214834E-3</c:v>
                </c:pt>
                <c:pt idx="87">
                  <c:v>1.6601562499999778E-2</c:v>
                </c:pt>
                <c:pt idx="88">
                  <c:v>2.4390243902439046E-2</c:v>
                </c:pt>
                <c:pt idx="89">
                  <c:v>2.5365853658536608E-2</c:v>
                </c:pt>
                <c:pt idx="90">
                  <c:v>2.3391812865497075E-2</c:v>
                </c:pt>
                <c:pt idx="91">
                  <c:v>1.8464528668610258E-2</c:v>
                </c:pt>
                <c:pt idx="92">
                  <c:v>1.8428709990300662E-2</c:v>
                </c:pt>
                <c:pt idx="93">
                  <c:v>2.3346303501945664E-2</c:v>
                </c:pt>
                <c:pt idx="94">
                  <c:v>2.4248302618816719E-2</c:v>
                </c:pt>
                <c:pt idx="95">
                  <c:v>2.1317829457364379E-2</c:v>
                </c:pt>
                <c:pt idx="96">
                  <c:v>1.9361084220716362E-2</c:v>
                </c:pt>
                <c:pt idx="97">
                  <c:v>2.1256038647343045E-2</c:v>
                </c:pt>
                <c:pt idx="98">
                  <c:v>2.3099133782483072E-2</c:v>
                </c:pt>
                <c:pt idx="99">
                  <c:v>2.4015369836695388E-2</c:v>
                </c:pt>
                <c:pt idx="100">
                  <c:v>1.6190476190476311E-2</c:v>
                </c:pt>
                <c:pt idx="101">
                  <c:v>1.7126546146527311E-2</c:v>
                </c:pt>
                <c:pt idx="102">
                  <c:v>2.0000000000000018E-2</c:v>
                </c:pt>
                <c:pt idx="103">
                  <c:v>2.57633587786259E-2</c:v>
                </c:pt>
                <c:pt idx="104">
                  <c:v>3.2380952380952399E-2</c:v>
                </c:pt>
                <c:pt idx="105">
                  <c:v>2.5665399239543696E-2</c:v>
                </c:pt>
                <c:pt idx="106">
                  <c:v>1.9886363636363757E-2</c:v>
                </c:pt>
                <c:pt idx="107">
                  <c:v>2.0872865275142205E-2</c:v>
                </c:pt>
                <c:pt idx="108">
                  <c:v>2.7540360873694159E-2</c:v>
                </c:pt>
                <c:pt idx="109">
                  <c:v>2.1759697256386046E-2</c:v>
                </c:pt>
                <c:pt idx="110">
                  <c:v>2.1636876763875712E-2</c:v>
                </c:pt>
                <c:pt idx="111">
                  <c:v>2.4390243902439046E-2</c:v>
                </c:pt>
                <c:pt idx="112">
                  <c:v>2.8116213683224034E-2</c:v>
                </c:pt>
                <c:pt idx="113">
                  <c:v>2.4321796071094415E-2</c:v>
                </c:pt>
                <c:pt idx="114">
                  <c:v>2.3342670401493848E-2</c:v>
                </c:pt>
                <c:pt idx="115">
                  <c:v>2.1395348837209172E-2</c:v>
                </c:pt>
                <c:pt idx="116">
                  <c:v>7.3800738007379074E-3</c:v>
                </c:pt>
                <c:pt idx="117">
                  <c:v>1.0194624652456019E-2</c:v>
                </c:pt>
                <c:pt idx="118">
                  <c:v>1.3927576601671321E-2</c:v>
                </c:pt>
                <c:pt idx="119">
                  <c:v>1.6728624535315983E-2</c:v>
                </c:pt>
                <c:pt idx="120">
                  <c:v>1.109057301293892E-2</c:v>
                </c:pt>
                <c:pt idx="121">
                  <c:v>2.0370370370370372E-2</c:v>
                </c:pt>
                <c:pt idx="122">
                  <c:v>2.3020257826887658E-2</c:v>
                </c:pt>
                <c:pt idx="123">
                  <c:v>2.19780219780219E-2</c:v>
                </c:pt>
                <c:pt idx="124">
                  <c:v>2.1877848678213185E-2</c:v>
                </c:pt>
                <c:pt idx="125">
                  <c:v>2.1917808219178214E-2</c:v>
                </c:pt>
                <c:pt idx="126">
                  <c:v>2.1897810218978186E-2</c:v>
                </c:pt>
                <c:pt idx="127">
                  <c:v>1.7304189435336959E-2</c:v>
                </c:pt>
                <c:pt idx="128">
                  <c:v>2.4725274725274859E-2</c:v>
                </c:pt>
                <c:pt idx="129">
                  <c:v>2.3853211009174258E-2</c:v>
                </c:pt>
                <c:pt idx="130">
                  <c:v>2.4725274725274859E-2</c:v>
                </c:pt>
                <c:pt idx="131">
                  <c:v>2.3765996343692919E-2</c:v>
                </c:pt>
                <c:pt idx="132">
                  <c:v>2.1937842778793293E-2</c:v>
                </c:pt>
                <c:pt idx="133">
                  <c:v>1.8148820326678861E-2</c:v>
                </c:pt>
                <c:pt idx="134">
                  <c:v>1.3501350135013412E-2</c:v>
                </c:pt>
                <c:pt idx="135">
                  <c:v>1.70250896057349E-2</c:v>
                </c:pt>
                <c:pt idx="136">
                  <c:v>2.2301516503122176E-2</c:v>
                </c:pt>
                <c:pt idx="137">
                  <c:v>3.1277926720286064E-2</c:v>
                </c:pt>
                <c:pt idx="138">
                  <c:v>3.3928571428571308E-2</c:v>
                </c:pt>
                <c:pt idx="139">
                  <c:v>3.4914950760966734E-2</c:v>
                </c:pt>
                <c:pt idx="140">
                  <c:v>3.3958891867738927E-2</c:v>
                </c:pt>
                <c:pt idx="141">
                  <c:v>2.5985663082437327E-2</c:v>
                </c:pt>
                <c:pt idx="142">
                  <c:v>1.9660411081322549E-2</c:v>
                </c:pt>
                <c:pt idx="143">
                  <c:v>1.1607142857142927E-2</c:v>
                </c:pt>
                <c:pt idx="144">
                  <c:v>1.0733452593917781E-2</c:v>
                </c:pt>
                <c:pt idx="145">
                  <c:v>1.426024955436711E-2</c:v>
                </c:pt>
                <c:pt idx="146">
                  <c:v>1.243339253996445E-2</c:v>
                </c:pt>
                <c:pt idx="147">
                  <c:v>3.5242290748900285E-3</c:v>
                </c:pt>
                <c:pt idx="148">
                  <c:v>8.7260034904024231E-4</c:v>
                </c:pt>
                <c:pt idx="149">
                  <c:v>-2.5996533795494825E-3</c:v>
                </c:pt>
                <c:pt idx="150">
                  <c:v>-9.4991364421416202E-3</c:v>
                </c:pt>
                <c:pt idx="151">
                  <c:v>-7.7854671280276344E-3</c:v>
                </c:pt>
                <c:pt idx="152">
                  <c:v>-8.6430423509075149E-3</c:v>
                </c:pt>
                <c:pt idx="153">
                  <c:v>8.7336244541469377E-4</c:v>
                </c:pt>
                <c:pt idx="154">
                  <c:v>9.6406660823840085E-3</c:v>
                </c:pt>
                <c:pt idx="155">
                  <c:v>1.3239187996469504E-2</c:v>
                </c:pt>
                <c:pt idx="156">
                  <c:v>1.8584070796460184E-2</c:v>
                </c:pt>
                <c:pt idx="157">
                  <c:v>1.5817223198594021E-2</c:v>
                </c:pt>
                <c:pt idx="158">
                  <c:v>1.4035087719298289E-2</c:v>
                </c:pt>
                <c:pt idx="159">
                  <c:v>1.843722563652328E-2</c:v>
                </c:pt>
                <c:pt idx="160">
                  <c:v>1.3949433304272008E-2</c:v>
                </c:pt>
                <c:pt idx="161">
                  <c:v>9.5569070373588971E-3</c:v>
                </c:pt>
                <c:pt idx="162">
                  <c:v>1.8308631211856996E-2</c:v>
                </c:pt>
                <c:pt idx="163">
                  <c:v>1.7436791630339954E-2</c:v>
                </c:pt>
                <c:pt idx="164">
                  <c:v>1.9180470793374038E-2</c:v>
                </c:pt>
                <c:pt idx="165">
                  <c:v>2.443280977312412E-2</c:v>
                </c:pt>
                <c:pt idx="166">
                  <c:v>1.9965277777777679E-2</c:v>
                </c:pt>
                <c:pt idx="167">
                  <c:v>2.3519163763066286E-2</c:v>
                </c:pt>
                <c:pt idx="168">
                  <c:v>2.3457862728062606E-2</c:v>
                </c:pt>
                <c:pt idx="169">
                  <c:v>2.1626297577854725E-2</c:v>
                </c:pt>
                <c:pt idx="170">
                  <c:v>3.2871972318339271E-2</c:v>
                </c:pt>
                <c:pt idx="171">
                  <c:v>3.2758620689655071E-2</c:v>
                </c:pt>
                <c:pt idx="172">
                  <c:v>3.6973344797936347E-2</c:v>
                </c:pt>
                <c:pt idx="173">
                  <c:v>3.0981067125645412E-2</c:v>
                </c:pt>
                <c:pt idx="174">
                  <c:v>2.7397260273972712E-2</c:v>
                </c:pt>
                <c:pt idx="175">
                  <c:v>3.0848329048843048E-2</c:v>
                </c:pt>
                <c:pt idx="176">
                  <c:v>3.1650983746791983E-2</c:v>
                </c:pt>
                <c:pt idx="177">
                  <c:v>2.8960817717206044E-2</c:v>
                </c:pt>
                <c:pt idx="178">
                  <c:v>2.8936170212765955E-2</c:v>
                </c:pt>
                <c:pt idx="179">
                  <c:v>2.297872340425533E-2</c:v>
                </c:pt>
                <c:pt idx="180">
                  <c:v>2.4617996604414216E-2</c:v>
                </c:pt>
                <c:pt idx="181">
                  <c:v>2.6248941574936513E-2</c:v>
                </c:pt>
                <c:pt idx="182">
                  <c:v>1.9262981574539317E-2</c:v>
                </c:pt>
                <c:pt idx="183">
                  <c:v>2.0033388981636202E-2</c:v>
                </c:pt>
                <c:pt idx="184">
                  <c:v>1.2437810945273631E-2</c:v>
                </c:pt>
                <c:pt idx="185">
                  <c:v>1.5025041736226985E-2</c:v>
                </c:pt>
                <c:pt idx="186">
                  <c:v>1.2499999999999956E-2</c:v>
                </c:pt>
                <c:pt idx="187">
                  <c:v>1.2468827930174564E-2</c:v>
                </c:pt>
                <c:pt idx="188">
                  <c:v>1.1608623548922115E-2</c:v>
                </c:pt>
                <c:pt idx="189">
                  <c:v>1.1589403973510048E-2</c:v>
                </c:pt>
                <c:pt idx="190">
                  <c:v>8.2712985938793171E-3</c:v>
                </c:pt>
                <c:pt idx="191">
                  <c:v>8.3194675540765317E-3</c:v>
                </c:pt>
                <c:pt idx="192">
                  <c:v>4.9710024855011969E-3</c:v>
                </c:pt>
                <c:pt idx="193">
                  <c:v>1.2376237623762387E-2</c:v>
                </c:pt>
                <c:pt idx="194">
                  <c:v>9.8603122432210366E-3</c:v>
                </c:pt>
                <c:pt idx="195">
                  <c:v>4.0916530278232166E-3</c:v>
                </c:pt>
                <c:pt idx="196">
                  <c:v>7.3710073710073765E-3</c:v>
                </c:pt>
                <c:pt idx="197">
                  <c:v>1.1513157894736947E-2</c:v>
                </c:pt>
                <c:pt idx="198">
                  <c:v>1.3168724279835287E-2</c:v>
                </c:pt>
                <c:pt idx="199">
                  <c:v>1.0673234811165777E-2</c:v>
                </c:pt>
                <c:pt idx="200">
                  <c:v>1.06557377049179E-2</c:v>
                </c:pt>
                <c:pt idx="201">
                  <c:v>6.5466448445170577E-3</c:v>
                </c:pt>
                <c:pt idx="202">
                  <c:v>9.023789991796427E-3</c:v>
                </c:pt>
                <c:pt idx="203">
                  <c:v>1.2376237623762387E-2</c:v>
                </c:pt>
                <c:pt idx="204">
                  <c:v>1.483924154987637E-2</c:v>
                </c:pt>
                <c:pt idx="205">
                  <c:v>1.140994295028519E-2</c:v>
                </c:pt>
                <c:pt idx="206">
                  <c:v>1.5459723352318822E-2</c:v>
                </c:pt>
                <c:pt idx="207">
                  <c:v>2.0374898125509411E-2</c:v>
                </c:pt>
                <c:pt idx="208">
                  <c:v>2.2764227642276369E-2</c:v>
                </c:pt>
                <c:pt idx="209">
                  <c:v>2.3577235772357819E-2</c:v>
                </c:pt>
                <c:pt idx="210">
                  <c:v>2.1121039805036546E-2</c:v>
                </c:pt>
                <c:pt idx="211">
                  <c:v>2.1121039805036546E-2</c:v>
                </c:pt>
                <c:pt idx="212">
                  <c:v>2.0275750202757514E-2</c:v>
                </c:pt>
                <c:pt idx="213">
                  <c:v>2.3577235772357819E-2</c:v>
                </c:pt>
                <c:pt idx="214">
                  <c:v>1.9512195121951237E-2</c:v>
                </c:pt>
                <c:pt idx="215">
                  <c:v>1.4669926650366705E-2</c:v>
                </c:pt>
                <c:pt idx="216">
                  <c:v>9.7481722177092944E-3</c:v>
                </c:pt>
                <c:pt idx="217">
                  <c:v>1.0475423045930743E-2</c:v>
                </c:pt>
                <c:pt idx="218">
                  <c:v>1.2019230769230838E-2</c:v>
                </c:pt>
                <c:pt idx="219">
                  <c:v>7.9872204472843933E-3</c:v>
                </c:pt>
                <c:pt idx="220">
                  <c:v>8.7440381558028246E-3</c:v>
                </c:pt>
                <c:pt idx="221">
                  <c:v>1.0325655281969714E-2</c:v>
                </c:pt>
                <c:pt idx="222">
                  <c:v>1.2728719172633296E-2</c:v>
                </c:pt>
                <c:pt idx="223">
                  <c:v>1.2728719172633296E-2</c:v>
                </c:pt>
                <c:pt idx="224">
                  <c:v>1.0333863275039823E-2</c:v>
                </c:pt>
                <c:pt idx="225">
                  <c:v>1.0325655281969714E-2</c:v>
                </c:pt>
                <c:pt idx="226">
                  <c:v>1.3556618819776656E-2</c:v>
                </c:pt>
                <c:pt idx="227">
                  <c:v>1.6064257028112428E-2</c:v>
                </c:pt>
                <c:pt idx="228">
                  <c:v>2.011263073209979E-2</c:v>
                </c:pt>
                <c:pt idx="229">
                  <c:v>1.3556618819776656E-2</c:v>
                </c:pt>
                <c:pt idx="230">
                  <c:v>1.2668250197941378E-2</c:v>
                </c:pt>
                <c:pt idx="231">
                  <c:v>1.6640253565768592E-2</c:v>
                </c:pt>
                <c:pt idx="232">
                  <c:v>1.4972419227738509E-2</c:v>
                </c:pt>
                <c:pt idx="233">
                  <c:v>1.4937106918238907E-2</c:v>
                </c:pt>
                <c:pt idx="234">
                  <c:v>1.256873527101332E-2</c:v>
                </c:pt>
                <c:pt idx="235">
                  <c:v>1.09976433621366E-2</c:v>
                </c:pt>
                <c:pt idx="236">
                  <c:v>1.3375295043273061E-2</c:v>
                </c:pt>
                <c:pt idx="237">
                  <c:v>1.4937106918238907E-2</c:v>
                </c:pt>
                <c:pt idx="238">
                  <c:v>1.1801730920534936E-2</c:v>
                </c:pt>
                <c:pt idx="239">
                  <c:v>1.5019762845849938E-2</c:v>
                </c:pt>
                <c:pt idx="240">
                  <c:v>2.1293375394321856E-2</c:v>
                </c:pt>
                <c:pt idx="241">
                  <c:v>2.0456333595594067E-2</c:v>
                </c:pt>
                <c:pt idx="242">
                  <c:v>1.5637216575449475E-2</c:v>
                </c:pt>
                <c:pt idx="243">
                  <c:v>1.6367887763055311E-2</c:v>
                </c:pt>
                <c:pt idx="244">
                  <c:v>1.3198757763975166E-2</c:v>
                </c:pt>
                <c:pt idx="245">
                  <c:v>1.0069713400464808E-2</c:v>
                </c:pt>
                <c:pt idx="246">
                  <c:v>1.1636927851047307E-2</c:v>
                </c:pt>
                <c:pt idx="247">
                  <c:v>1.3986013986014179E-2</c:v>
                </c:pt>
                <c:pt idx="248">
                  <c:v>1.552795031055898E-2</c:v>
                </c:pt>
                <c:pt idx="249">
                  <c:v>1.3942680092951187E-2</c:v>
                </c:pt>
                <c:pt idx="250">
                  <c:v>2.0995334370140117E-2</c:v>
                </c:pt>
                <c:pt idx="251">
                  <c:v>1.8691588785046731E-2</c:v>
                </c:pt>
                <c:pt idx="252">
                  <c:v>1.698841698841691E-2</c:v>
                </c:pt>
                <c:pt idx="253">
                  <c:v>2.1588280647648617E-2</c:v>
                </c:pt>
                <c:pt idx="254">
                  <c:v>2.3094688221708903E-2</c:v>
                </c:pt>
                <c:pt idx="255">
                  <c:v>2.223926380368102E-2</c:v>
                </c:pt>
                <c:pt idx="256">
                  <c:v>2.2222222222222365E-2</c:v>
                </c:pt>
                <c:pt idx="257">
                  <c:v>2.4539877300613355E-2</c:v>
                </c:pt>
                <c:pt idx="258">
                  <c:v>2.9907975460122804E-2</c:v>
                </c:pt>
                <c:pt idx="259">
                  <c:v>2.8352490421455823E-2</c:v>
                </c:pt>
                <c:pt idx="260">
                  <c:v>2.2171253822629744E-2</c:v>
                </c:pt>
                <c:pt idx="261">
                  <c:v>2.4446142093200729E-2</c:v>
                </c:pt>
                <c:pt idx="262">
                  <c:v>1.6755521706016685E-2</c:v>
                </c:pt>
                <c:pt idx="263">
                  <c:v>1.9877675840978437E-2</c:v>
                </c:pt>
                <c:pt idx="264">
                  <c:v>1.4426727410782103E-2</c:v>
                </c:pt>
                <c:pt idx="265">
                  <c:v>1.5094339622641506E-2</c:v>
                </c:pt>
                <c:pt idx="266">
                  <c:v>1.8811136192625977E-2</c:v>
                </c:pt>
                <c:pt idx="267">
                  <c:v>2.0255063765941328E-2</c:v>
                </c:pt>
                <c:pt idx="268">
                  <c:v>2.398800599700146E-2</c:v>
                </c:pt>
                <c:pt idx="269">
                  <c:v>2.0209580838323582E-2</c:v>
                </c:pt>
                <c:pt idx="270">
                  <c:v>2.010424422933732E-2</c:v>
                </c:pt>
                <c:pt idx="271">
                  <c:v>1.9374068554396606E-2</c:v>
                </c:pt>
                <c:pt idx="272">
                  <c:v>1.8698578908002972E-2</c:v>
                </c:pt>
                <c:pt idx="273">
                  <c:v>1.8642803877703118E-2</c:v>
                </c:pt>
                <c:pt idx="274">
                  <c:v>2.1722846441947663E-2</c:v>
                </c:pt>
                <c:pt idx="275">
                  <c:v>2.2488755622188883E-2</c:v>
                </c:pt>
                <c:pt idx="276">
                  <c:v>2.3952095808383422E-2</c:v>
                </c:pt>
                <c:pt idx="277">
                  <c:v>2.1561338289962872E-2</c:v>
                </c:pt>
                <c:pt idx="278">
                  <c:v>8.8626292466764678E-3</c:v>
                </c:pt>
                <c:pt idx="279">
                  <c:v>-2.2058823529412797E-3</c:v>
                </c:pt>
                <c:pt idx="280">
                  <c:v>-3.6603221083455484E-3</c:v>
                </c:pt>
                <c:pt idx="281">
                  <c:v>6.6030814380042546E-3</c:v>
                </c:pt>
                <c:pt idx="282">
                  <c:v>1.4598540145984717E-3</c:v>
                </c:pt>
                <c:pt idx="283">
                  <c:v>1.4619883040933868E-3</c:v>
                </c:pt>
                <c:pt idx="284">
                  <c:v>5.1395007342145416E-3</c:v>
                </c:pt>
                <c:pt idx="285">
                  <c:v>6.5885797950220315E-3</c:v>
                </c:pt>
                <c:pt idx="286">
                  <c:v>9.5307917888560745E-3</c:v>
                </c:pt>
                <c:pt idx="287">
                  <c:v>7.3313782991202281E-3</c:v>
                </c:pt>
                <c:pt idx="288">
                  <c:v>1.0233918128654818E-2</c:v>
                </c:pt>
                <c:pt idx="289">
                  <c:v>1.0917030567685559E-2</c:v>
                </c:pt>
                <c:pt idx="290">
                  <c:v>2.196193265007329E-2</c:v>
                </c:pt>
                <c:pt idx="291">
                  <c:v>3.3898305084745894E-2</c:v>
                </c:pt>
                <c:pt idx="292">
                  <c:v>3.6002939015429947E-2</c:v>
                </c:pt>
                <c:pt idx="293">
                  <c:v>3.0612244897959329E-2</c:v>
                </c:pt>
                <c:pt idx="294">
                  <c:v>3.7172011661807725E-2</c:v>
                </c:pt>
                <c:pt idx="295">
                  <c:v>4.0875912408758985E-2</c:v>
                </c:pt>
                <c:pt idx="296">
                  <c:v>4.3827611395178989E-2</c:v>
                </c:pt>
                <c:pt idx="297">
                  <c:v>4.6545454545454668E-2</c:v>
                </c:pt>
                <c:pt idx="298">
                  <c:v>4.7204066811910028E-2</c:v>
                </c:pt>
                <c:pt idx="299">
                  <c:v>4.8034934497816595E-2</c:v>
                </c:pt>
                <c:pt idx="300">
                  <c:v>5.137481910274988E-2</c:v>
                </c:pt>
                <c:pt idx="301">
                  <c:v>5.6875449964002955E-2</c:v>
                </c:pt>
                <c:pt idx="302">
                  <c:v>6.6618911174785245E-2</c:v>
                </c:pt>
                <c:pt idx="303">
                  <c:v>6.7712045616536098E-2</c:v>
                </c:pt>
                <c:pt idx="304">
                  <c:v>7.7304964539007148E-2</c:v>
                </c:pt>
                <c:pt idx="305">
                  <c:v>8.1329561527581307E-2</c:v>
                </c:pt>
                <c:pt idx="306">
                  <c:v>7.5895994378074372E-2</c:v>
                </c:pt>
                <c:pt idx="307">
                  <c:v>7.0126227208976211E-2</c:v>
                </c:pt>
                <c:pt idx="308">
                  <c:v>6.8579426172148183E-2</c:v>
                </c:pt>
                <c:pt idx="309">
                  <c:v>6.8797776233495478E-2</c:v>
                </c:pt>
                <c:pt idx="310">
                  <c:v>6.7961165048543881E-2</c:v>
                </c:pt>
                <c:pt idx="311">
                  <c:v>6.3194444444444331E-2</c:v>
                </c:pt>
                <c:pt idx="312">
                  <c:v>5.9187887130075723E-2</c:v>
                </c:pt>
                <c:pt idx="313">
                  <c:v>5.2452316076294192E-2</c:v>
                </c:pt>
                <c:pt idx="314">
                  <c:v>4.2981867024848963E-2</c:v>
                </c:pt>
                <c:pt idx="315">
                  <c:v>4.4058744993324295E-2</c:v>
                </c:pt>
                <c:pt idx="316">
                  <c:v>3.3574720210664877E-2</c:v>
                </c:pt>
                <c:pt idx="317">
                  <c:v>2.8122956180510084E-2</c:v>
                </c:pt>
                <c:pt idx="318">
                  <c:v>3.2658393207054104E-2</c:v>
                </c:pt>
                <c:pt idx="319">
                  <c:v>3.997378768020976E-2</c:v>
                </c:pt>
                <c:pt idx="320">
                  <c:v>3.7982973149967236E-2</c:v>
                </c:pt>
                <c:pt idx="321">
                  <c:v>3.1209362808842567E-2</c:v>
                </c:pt>
                <c:pt idx="322">
                  <c:v>3.1168831168831179E-2</c:v>
                </c:pt>
                <c:pt idx="323">
                  <c:v>3.3964728935336419E-2</c:v>
                </c:pt>
                <c:pt idx="324">
                  <c:v>2.8589993502274202E-2</c:v>
                </c:pt>
                <c:pt idx="325">
                  <c:v>2.7831715210355989E-2</c:v>
                </c:pt>
                <c:pt idx="326">
                  <c:v>2.8976175144880933E-2</c:v>
                </c:pt>
                <c:pt idx="327">
                  <c:v>2.6854219948849067E-2</c:v>
                </c:pt>
                <c:pt idx="328">
                  <c:v>2.866242038216571E-2</c:v>
                </c:pt>
                <c:pt idx="329">
                  <c:v>2.6717557251908497E-2</c:v>
                </c:pt>
                <c:pt idx="330">
                  <c:v>2.5300442757748343E-2</c:v>
                </c:pt>
                <c:pt idx="331">
                  <c:v>1.953371140516702E-2</c:v>
                </c:pt>
                <c:pt idx="332">
                  <c:v>1.6403785488958933E-2</c:v>
                </c:pt>
                <c:pt idx="333">
                  <c:v>2.0176544766708826E-2</c:v>
                </c:pt>
                <c:pt idx="334">
                  <c:v>1.8891687657430767E-2</c:v>
                </c:pt>
                <c:pt idx="335">
                  <c:v>1.831964624131377E-2</c:v>
                </c:pt>
                <c:pt idx="336">
                  <c:v>1.8951358180669509E-2</c:v>
                </c:pt>
              </c:numCache>
            </c:numRef>
          </c:val>
          <c:smooth val="0"/>
          <c:extLst>
            <c:ext xmlns:c16="http://schemas.microsoft.com/office/drawing/2014/chart" uri="{C3380CC4-5D6E-409C-BE32-E72D297353CC}">
              <c16:uniqueId val="{00000000-D5E0-4FB4-B8D2-53A31DB397F3}"/>
            </c:ext>
          </c:extLst>
        </c:ser>
        <c:ser>
          <c:idx val="2"/>
          <c:order val="1"/>
          <c:tx>
            <c:strRef>
              <c:f>'IPC2024'!$D$2</c:f>
              <c:strCache>
                <c:ptCount val="1"/>
                <c:pt idx="0">
                  <c:v>2 années</c:v>
                </c:pt>
              </c:strCache>
            </c:strRef>
          </c:tx>
          <c:spPr>
            <a:ln w="28575" cap="rnd">
              <a:solidFill>
                <a:schemeClr val="accent3"/>
              </a:solidFill>
              <a:round/>
            </a:ln>
            <a:effectLst/>
          </c:spPr>
          <c:marker>
            <c:symbol val="none"/>
          </c:marker>
          <c:cat>
            <c:numRef>
              <c:f>'IPC2024'!$A$27:$A$363</c:f>
              <c:numCache>
                <c:formatCode>m/d/yyyy</c:formatCode>
                <c:ptCount val="337"/>
                <c:pt idx="0">
                  <c:v>35431</c:v>
                </c:pt>
                <c:pt idx="1">
                  <c:v>35462</c:v>
                </c:pt>
                <c:pt idx="2">
                  <c:v>35490</c:v>
                </c:pt>
                <c:pt idx="3">
                  <c:v>35521</c:v>
                </c:pt>
                <c:pt idx="4">
                  <c:v>35551</c:v>
                </c:pt>
                <c:pt idx="5">
                  <c:v>35582</c:v>
                </c:pt>
                <c:pt idx="6">
                  <c:v>35612</c:v>
                </c:pt>
                <c:pt idx="7">
                  <c:v>35643</c:v>
                </c:pt>
                <c:pt idx="8">
                  <c:v>35674</c:v>
                </c:pt>
                <c:pt idx="9">
                  <c:v>35704</c:v>
                </c:pt>
                <c:pt idx="10">
                  <c:v>35735</c:v>
                </c:pt>
                <c:pt idx="11">
                  <c:v>35765</c:v>
                </c:pt>
                <c:pt idx="12">
                  <c:v>35796</c:v>
                </c:pt>
                <c:pt idx="13">
                  <c:v>35827</c:v>
                </c:pt>
                <c:pt idx="14">
                  <c:v>35855</c:v>
                </c:pt>
                <c:pt idx="15">
                  <c:v>35886</c:v>
                </c:pt>
                <c:pt idx="16">
                  <c:v>35916</c:v>
                </c:pt>
                <c:pt idx="17">
                  <c:v>35947</c:v>
                </c:pt>
                <c:pt idx="18">
                  <c:v>35977</c:v>
                </c:pt>
                <c:pt idx="19">
                  <c:v>36008</c:v>
                </c:pt>
                <c:pt idx="20">
                  <c:v>36039</c:v>
                </c:pt>
                <c:pt idx="21">
                  <c:v>36069</c:v>
                </c:pt>
                <c:pt idx="22">
                  <c:v>36100</c:v>
                </c:pt>
                <c:pt idx="23">
                  <c:v>36130</c:v>
                </c:pt>
                <c:pt idx="24">
                  <c:v>36161</c:v>
                </c:pt>
                <c:pt idx="25">
                  <c:v>36192</c:v>
                </c:pt>
                <c:pt idx="26">
                  <c:v>36220</c:v>
                </c:pt>
                <c:pt idx="27">
                  <c:v>36251</c:v>
                </c:pt>
                <c:pt idx="28">
                  <c:v>36281</c:v>
                </c:pt>
                <c:pt idx="29">
                  <c:v>36312</c:v>
                </c:pt>
                <c:pt idx="30">
                  <c:v>36342</c:v>
                </c:pt>
                <c:pt idx="31">
                  <c:v>36373</c:v>
                </c:pt>
                <c:pt idx="32">
                  <c:v>36404</c:v>
                </c:pt>
                <c:pt idx="33">
                  <c:v>36434</c:v>
                </c:pt>
                <c:pt idx="34">
                  <c:v>36465</c:v>
                </c:pt>
                <c:pt idx="35">
                  <c:v>36495</c:v>
                </c:pt>
                <c:pt idx="36">
                  <c:v>36526</c:v>
                </c:pt>
                <c:pt idx="37">
                  <c:v>36557</c:v>
                </c:pt>
                <c:pt idx="38">
                  <c:v>36586</c:v>
                </c:pt>
                <c:pt idx="39">
                  <c:v>36617</c:v>
                </c:pt>
                <c:pt idx="40">
                  <c:v>36647</c:v>
                </c:pt>
                <c:pt idx="41">
                  <c:v>36678</c:v>
                </c:pt>
                <c:pt idx="42">
                  <c:v>36708</c:v>
                </c:pt>
                <c:pt idx="43">
                  <c:v>36739</c:v>
                </c:pt>
                <c:pt idx="44">
                  <c:v>36770</c:v>
                </c:pt>
                <c:pt idx="45">
                  <c:v>36800</c:v>
                </c:pt>
                <c:pt idx="46">
                  <c:v>36831</c:v>
                </c:pt>
                <c:pt idx="47">
                  <c:v>36861</c:v>
                </c:pt>
                <c:pt idx="48">
                  <c:v>36892</c:v>
                </c:pt>
                <c:pt idx="49">
                  <c:v>36923</c:v>
                </c:pt>
                <c:pt idx="50">
                  <c:v>36951</c:v>
                </c:pt>
                <c:pt idx="51">
                  <c:v>36982</c:v>
                </c:pt>
                <c:pt idx="52">
                  <c:v>37012</c:v>
                </c:pt>
                <c:pt idx="53">
                  <c:v>37043</c:v>
                </c:pt>
                <c:pt idx="54">
                  <c:v>37073</c:v>
                </c:pt>
                <c:pt idx="55">
                  <c:v>37104</c:v>
                </c:pt>
                <c:pt idx="56">
                  <c:v>37135</c:v>
                </c:pt>
                <c:pt idx="57">
                  <c:v>37165</c:v>
                </c:pt>
                <c:pt idx="58">
                  <c:v>37196</c:v>
                </c:pt>
                <c:pt idx="59">
                  <c:v>37226</c:v>
                </c:pt>
                <c:pt idx="60">
                  <c:v>37257</c:v>
                </c:pt>
                <c:pt idx="61">
                  <c:v>37288</c:v>
                </c:pt>
                <c:pt idx="62">
                  <c:v>37316</c:v>
                </c:pt>
                <c:pt idx="63">
                  <c:v>37347</c:v>
                </c:pt>
                <c:pt idx="64">
                  <c:v>37377</c:v>
                </c:pt>
                <c:pt idx="65">
                  <c:v>37408</c:v>
                </c:pt>
                <c:pt idx="66">
                  <c:v>37438</c:v>
                </c:pt>
                <c:pt idx="67">
                  <c:v>37469</c:v>
                </c:pt>
                <c:pt idx="68">
                  <c:v>37500</c:v>
                </c:pt>
                <c:pt idx="69">
                  <c:v>37530</c:v>
                </c:pt>
                <c:pt idx="70">
                  <c:v>37561</c:v>
                </c:pt>
                <c:pt idx="71">
                  <c:v>37591</c:v>
                </c:pt>
                <c:pt idx="72">
                  <c:v>37622</c:v>
                </c:pt>
                <c:pt idx="73">
                  <c:v>37653</c:v>
                </c:pt>
                <c:pt idx="74">
                  <c:v>37681</c:v>
                </c:pt>
                <c:pt idx="75">
                  <c:v>37712</c:v>
                </c:pt>
                <c:pt idx="76">
                  <c:v>37742</c:v>
                </c:pt>
                <c:pt idx="77">
                  <c:v>37773</c:v>
                </c:pt>
                <c:pt idx="78">
                  <c:v>37803</c:v>
                </c:pt>
                <c:pt idx="79">
                  <c:v>37834</c:v>
                </c:pt>
                <c:pt idx="80">
                  <c:v>37865</c:v>
                </c:pt>
                <c:pt idx="81">
                  <c:v>37895</c:v>
                </c:pt>
                <c:pt idx="82">
                  <c:v>37926</c:v>
                </c:pt>
                <c:pt idx="83">
                  <c:v>37956</c:v>
                </c:pt>
                <c:pt idx="84">
                  <c:v>37987</c:v>
                </c:pt>
                <c:pt idx="85">
                  <c:v>38018</c:v>
                </c:pt>
                <c:pt idx="86">
                  <c:v>38047</c:v>
                </c:pt>
                <c:pt idx="87">
                  <c:v>38078</c:v>
                </c:pt>
                <c:pt idx="88">
                  <c:v>38108</c:v>
                </c:pt>
                <c:pt idx="89">
                  <c:v>38139</c:v>
                </c:pt>
                <c:pt idx="90">
                  <c:v>38169</c:v>
                </c:pt>
                <c:pt idx="91">
                  <c:v>38200</c:v>
                </c:pt>
                <c:pt idx="92">
                  <c:v>38231</c:v>
                </c:pt>
                <c:pt idx="93">
                  <c:v>38261</c:v>
                </c:pt>
                <c:pt idx="94">
                  <c:v>38292</c:v>
                </c:pt>
                <c:pt idx="95">
                  <c:v>38322</c:v>
                </c:pt>
                <c:pt idx="96">
                  <c:v>38353</c:v>
                </c:pt>
                <c:pt idx="97">
                  <c:v>38384</c:v>
                </c:pt>
                <c:pt idx="98">
                  <c:v>38412</c:v>
                </c:pt>
                <c:pt idx="99">
                  <c:v>38443</c:v>
                </c:pt>
                <c:pt idx="100">
                  <c:v>38473</c:v>
                </c:pt>
                <c:pt idx="101">
                  <c:v>38504</c:v>
                </c:pt>
                <c:pt idx="102">
                  <c:v>38534</c:v>
                </c:pt>
                <c:pt idx="103">
                  <c:v>38565</c:v>
                </c:pt>
                <c:pt idx="104">
                  <c:v>38596</c:v>
                </c:pt>
                <c:pt idx="105">
                  <c:v>38626</c:v>
                </c:pt>
                <c:pt idx="106">
                  <c:v>38657</c:v>
                </c:pt>
                <c:pt idx="107">
                  <c:v>38687</c:v>
                </c:pt>
                <c:pt idx="108">
                  <c:v>38718</c:v>
                </c:pt>
                <c:pt idx="109">
                  <c:v>38749</c:v>
                </c:pt>
                <c:pt idx="110">
                  <c:v>38777</c:v>
                </c:pt>
                <c:pt idx="111">
                  <c:v>38808</c:v>
                </c:pt>
                <c:pt idx="112">
                  <c:v>38838</c:v>
                </c:pt>
                <c:pt idx="113">
                  <c:v>38869</c:v>
                </c:pt>
                <c:pt idx="114">
                  <c:v>38899</c:v>
                </c:pt>
                <c:pt idx="115">
                  <c:v>38930</c:v>
                </c:pt>
                <c:pt idx="116">
                  <c:v>38961</c:v>
                </c:pt>
                <c:pt idx="117">
                  <c:v>38991</c:v>
                </c:pt>
                <c:pt idx="118">
                  <c:v>39022</c:v>
                </c:pt>
                <c:pt idx="119">
                  <c:v>39052</c:v>
                </c:pt>
                <c:pt idx="120">
                  <c:v>39083</c:v>
                </c:pt>
                <c:pt idx="121">
                  <c:v>39114</c:v>
                </c:pt>
                <c:pt idx="122">
                  <c:v>39142</c:v>
                </c:pt>
                <c:pt idx="123">
                  <c:v>39173</c:v>
                </c:pt>
                <c:pt idx="124">
                  <c:v>39203</c:v>
                </c:pt>
                <c:pt idx="125">
                  <c:v>39234</c:v>
                </c:pt>
                <c:pt idx="126">
                  <c:v>39264</c:v>
                </c:pt>
                <c:pt idx="127">
                  <c:v>39295</c:v>
                </c:pt>
                <c:pt idx="128">
                  <c:v>39326</c:v>
                </c:pt>
                <c:pt idx="129">
                  <c:v>39356</c:v>
                </c:pt>
                <c:pt idx="130">
                  <c:v>39387</c:v>
                </c:pt>
                <c:pt idx="131">
                  <c:v>39417</c:v>
                </c:pt>
                <c:pt idx="132">
                  <c:v>39448</c:v>
                </c:pt>
                <c:pt idx="133">
                  <c:v>39479</c:v>
                </c:pt>
                <c:pt idx="134">
                  <c:v>39508</c:v>
                </c:pt>
                <c:pt idx="135">
                  <c:v>39539</c:v>
                </c:pt>
                <c:pt idx="136">
                  <c:v>39569</c:v>
                </c:pt>
                <c:pt idx="137">
                  <c:v>39600</c:v>
                </c:pt>
                <c:pt idx="138">
                  <c:v>39630</c:v>
                </c:pt>
                <c:pt idx="139">
                  <c:v>39661</c:v>
                </c:pt>
                <c:pt idx="140">
                  <c:v>39692</c:v>
                </c:pt>
                <c:pt idx="141">
                  <c:v>39722</c:v>
                </c:pt>
                <c:pt idx="142">
                  <c:v>39753</c:v>
                </c:pt>
                <c:pt idx="143">
                  <c:v>39783</c:v>
                </c:pt>
                <c:pt idx="144">
                  <c:v>39814</c:v>
                </c:pt>
                <c:pt idx="145">
                  <c:v>39845</c:v>
                </c:pt>
                <c:pt idx="146">
                  <c:v>39873</c:v>
                </c:pt>
                <c:pt idx="147">
                  <c:v>39904</c:v>
                </c:pt>
                <c:pt idx="148">
                  <c:v>39934</c:v>
                </c:pt>
                <c:pt idx="149">
                  <c:v>39965</c:v>
                </c:pt>
                <c:pt idx="150">
                  <c:v>39995</c:v>
                </c:pt>
                <c:pt idx="151">
                  <c:v>40026</c:v>
                </c:pt>
                <c:pt idx="152">
                  <c:v>40057</c:v>
                </c:pt>
                <c:pt idx="153">
                  <c:v>40087</c:v>
                </c:pt>
                <c:pt idx="154">
                  <c:v>40118</c:v>
                </c:pt>
                <c:pt idx="155">
                  <c:v>40148</c:v>
                </c:pt>
                <c:pt idx="156">
                  <c:v>40179</c:v>
                </c:pt>
                <c:pt idx="157">
                  <c:v>40210</c:v>
                </c:pt>
                <c:pt idx="158">
                  <c:v>40238</c:v>
                </c:pt>
                <c:pt idx="159">
                  <c:v>40269</c:v>
                </c:pt>
                <c:pt idx="160">
                  <c:v>40299</c:v>
                </c:pt>
                <c:pt idx="161">
                  <c:v>40330</c:v>
                </c:pt>
                <c:pt idx="162">
                  <c:v>40360</c:v>
                </c:pt>
                <c:pt idx="163">
                  <c:v>40391</c:v>
                </c:pt>
                <c:pt idx="164">
                  <c:v>40422</c:v>
                </c:pt>
                <c:pt idx="165">
                  <c:v>40452</c:v>
                </c:pt>
                <c:pt idx="166">
                  <c:v>40483</c:v>
                </c:pt>
                <c:pt idx="167">
                  <c:v>40513</c:v>
                </c:pt>
                <c:pt idx="168">
                  <c:v>40544</c:v>
                </c:pt>
                <c:pt idx="169">
                  <c:v>40575</c:v>
                </c:pt>
                <c:pt idx="170">
                  <c:v>40603</c:v>
                </c:pt>
                <c:pt idx="171">
                  <c:v>40634</c:v>
                </c:pt>
                <c:pt idx="172">
                  <c:v>40664</c:v>
                </c:pt>
                <c:pt idx="173">
                  <c:v>40695</c:v>
                </c:pt>
                <c:pt idx="174">
                  <c:v>40725</c:v>
                </c:pt>
                <c:pt idx="175">
                  <c:v>40756</c:v>
                </c:pt>
                <c:pt idx="176">
                  <c:v>40787</c:v>
                </c:pt>
                <c:pt idx="177">
                  <c:v>40817</c:v>
                </c:pt>
                <c:pt idx="178">
                  <c:v>40848</c:v>
                </c:pt>
                <c:pt idx="179">
                  <c:v>40878</c:v>
                </c:pt>
                <c:pt idx="180">
                  <c:v>40909</c:v>
                </c:pt>
                <c:pt idx="181">
                  <c:v>40940</c:v>
                </c:pt>
                <c:pt idx="182">
                  <c:v>40969</c:v>
                </c:pt>
                <c:pt idx="183">
                  <c:v>41000</c:v>
                </c:pt>
                <c:pt idx="184">
                  <c:v>41030</c:v>
                </c:pt>
                <c:pt idx="185">
                  <c:v>41061</c:v>
                </c:pt>
                <c:pt idx="186">
                  <c:v>41091</c:v>
                </c:pt>
                <c:pt idx="187">
                  <c:v>41122</c:v>
                </c:pt>
                <c:pt idx="188">
                  <c:v>41153</c:v>
                </c:pt>
                <c:pt idx="189">
                  <c:v>41183</c:v>
                </c:pt>
                <c:pt idx="190">
                  <c:v>41214</c:v>
                </c:pt>
                <c:pt idx="191">
                  <c:v>41244</c:v>
                </c:pt>
                <c:pt idx="192">
                  <c:v>41275</c:v>
                </c:pt>
                <c:pt idx="193">
                  <c:v>41306</c:v>
                </c:pt>
                <c:pt idx="194">
                  <c:v>41334</c:v>
                </c:pt>
                <c:pt idx="195">
                  <c:v>41365</c:v>
                </c:pt>
                <c:pt idx="196">
                  <c:v>41395</c:v>
                </c:pt>
                <c:pt idx="197">
                  <c:v>41426</c:v>
                </c:pt>
                <c:pt idx="198">
                  <c:v>41456</c:v>
                </c:pt>
                <c:pt idx="199">
                  <c:v>41487</c:v>
                </c:pt>
                <c:pt idx="200">
                  <c:v>41518</c:v>
                </c:pt>
                <c:pt idx="201">
                  <c:v>41548</c:v>
                </c:pt>
                <c:pt idx="202">
                  <c:v>41579</c:v>
                </c:pt>
                <c:pt idx="203">
                  <c:v>41609</c:v>
                </c:pt>
                <c:pt idx="204">
                  <c:v>41640</c:v>
                </c:pt>
                <c:pt idx="205">
                  <c:v>41671</c:v>
                </c:pt>
                <c:pt idx="206">
                  <c:v>41699</c:v>
                </c:pt>
                <c:pt idx="207">
                  <c:v>41730</c:v>
                </c:pt>
                <c:pt idx="208">
                  <c:v>41760</c:v>
                </c:pt>
                <c:pt idx="209">
                  <c:v>41791</c:v>
                </c:pt>
                <c:pt idx="210">
                  <c:v>41821</c:v>
                </c:pt>
                <c:pt idx="211">
                  <c:v>41852</c:v>
                </c:pt>
                <c:pt idx="212">
                  <c:v>41883</c:v>
                </c:pt>
                <c:pt idx="213">
                  <c:v>41913</c:v>
                </c:pt>
                <c:pt idx="214">
                  <c:v>41944</c:v>
                </c:pt>
                <c:pt idx="215">
                  <c:v>41974</c:v>
                </c:pt>
                <c:pt idx="216">
                  <c:v>42005</c:v>
                </c:pt>
                <c:pt idx="217">
                  <c:v>42036</c:v>
                </c:pt>
                <c:pt idx="218">
                  <c:v>42064</c:v>
                </c:pt>
                <c:pt idx="219">
                  <c:v>42095</c:v>
                </c:pt>
                <c:pt idx="220">
                  <c:v>42125</c:v>
                </c:pt>
                <c:pt idx="221">
                  <c:v>42156</c:v>
                </c:pt>
                <c:pt idx="222">
                  <c:v>42186</c:v>
                </c:pt>
                <c:pt idx="223">
                  <c:v>42217</c:v>
                </c:pt>
                <c:pt idx="224">
                  <c:v>42248</c:v>
                </c:pt>
                <c:pt idx="225">
                  <c:v>42278</c:v>
                </c:pt>
                <c:pt idx="226">
                  <c:v>42309</c:v>
                </c:pt>
                <c:pt idx="227">
                  <c:v>42339</c:v>
                </c:pt>
                <c:pt idx="228">
                  <c:v>42370</c:v>
                </c:pt>
                <c:pt idx="229">
                  <c:v>42401</c:v>
                </c:pt>
                <c:pt idx="230">
                  <c:v>42430</c:v>
                </c:pt>
                <c:pt idx="231">
                  <c:v>42461</c:v>
                </c:pt>
                <c:pt idx="232">
                  <c:v>42491</c:v>
                </c:pt>
                <c:pt idx="233">
                  <c:v>42522</c:v>
                </c:pt>
                <c:pt idx="234">
                  <c:v>42552</c:v>
                </c:pt>
                <c:pt idx="235">
                  <c:v>42583</c:v>
                </c:pt>
                <c:pt idx="236">
                  <c:v>42614</c:v>
                </c:pt>
                <c:pt idx="237">
                  <c:v>42644</c:v>
                </c:pt>
                <c:pt idx="238">
                  <c:v>42675</c:v>
                </c:pt>
                <c:pt idx="239">
                  <c:v>42705</c:v>
                </c:pt>
                <c:pt idx="240">
                  <c:v>42736</c:v>
                </c:pt>
                <c:pt idx="241">
                  <c:v>42767</c:v>
                </c:pt>
                <c:pt idx="242">
                  <c:v>42795</c:v>
                </c:pt>
                <c:pt idx="243">
                  <c:v>42826</c:v>
                </c:pt>
                <c:pt idx="244">
                  <c:v>42856</c:v>
                </c:pt>
                <c:pt idx="245">
                  <c:v>42887</c:v>
                </c:pt>
                <c:pt idx="246">
                  <c:v>42917</c:v>
                </c:pt>
                <c:pt idx="247">
                  <c:v>42948</c:v>
                </c:pt>
                <c:pt idx="248">
                  <c:v>42979</c:v>
                </c:pt>
                <c:pt idx="249">
                  <c:v>43009</c:v>
                </c:pt>
                <c:pt idx="250">
                  <c:v>43040</c:v>
                </c:pt>
                <c:pt idx="251">
                  <c:v>43070</c:v>
                </c:pt>
                <c:pt idx="252">
                  <c:v>43101</c:v>
                </c:pt>
                <c:pt idx="253">
                  <c:v>43132</c:v>
                </c:pt>
                <c:pt idx="254">
                  <c:v>43160</c:v>
                </c:pt>
                <c:pt idx="255">
                  <c:v>43191</c:v>
                </c:pt>
                <c:pt idx="256">
                  <c:v>43221</c:v>
                </c:pt>
                <c:pt idx="257">
                  <c:v>43252</c:v>
                </c:pt>
                <c:pt idx="258">
                  <c:v>43282</c:v>
                </c:pt>
                <c:pt idx="259">
                  <c:v>43313</c:v>
                </c:pt>
                <c:pt idx="260">
                  <c:v>43344</c:v>
                </c:pt>
                <c:pt idx="261">
                  <c:v>43374</c:v>
                </c:pt>
                <c:pt idx="262">
                  <c:v>43405</c:v>
                </c:pt>
                <c:pt idx="263">
                  <c:v>43435</c:v>
                </c:pt>
                <c:pt idx="264">
                  <c:v>43466</c:v>
                </c:pt>
                <c:pt idx="265">
                  <c:v>43497</c:v>
                </c:pt>
                <c:pt idx="266">
                  <c:v>43525</c:v>
                </c:pt>
                <c:pt idx="267">
                  <c:v>43556</c:v>
                </c:pt>
                <c:pt idx="268">
                  <c:v>43586</c:v>
                </c:pt>
                <c:pt idx="269">
                  <c:v>43617</c:v>
                </c:pt>
                <c:pt idx="270">
                  <c:v>43647</c:v>
                </c:pt>
                <c:pt idx="271">
                  <c:v>43678</c:v>
                </c:pt>
                <c:pt idx="272">
                  <c:v>43709</c:v>
                </c:pt>
                <c:pt idx="273">
                  <c:v>43739</c:v>
                </c:pt>
                <c:pt idx="274">
                  <c:v>43770</c:v>
                </c:pt>
                <c:pt idx="275">
                  <c:v>43800</c:v>
                </c:pt>
                <c:pt idx="276">
                  <c:v>43831</c:v>
                </c:pt>
                <c:pt idx="277">
                  <c:v>43862</c:v>
                </c:pt>
                <c:pt idx="278">
                  <c:v>43891</c:v>
                </c:pt>
                <c:pt idx="279">
                  <c:v>43922</c:v>
                </c:pt>
                <c:pt idx="280">
                  <c:v>43952</c:v>
                </c:pt>
                <c:pt idx="281">
                  <c:v>43983</c:v>
                </c:pt>
                <c:pt idx="282">
                  <c:v>44013</c:v>
                </c:pt>
                <c:pt idx="283">
                  <c:v>44044</c:v>
                </c:pt>
                <c:pt idx="284">
                  <c:v>44075</c:v>
                </c:pt>
                <c:pt idx="285">
                  <c:v>44105</c:v>
                </c:pt>
                <c:pt idx="286">
                  <c:v>44136</c:v>
                </c:pt>
                <c:pt idx="287">
                  <c:v>44166</c:v>
                </c:pt>
                <c:pt idx="288">
                  <c:v>44197</c:v>
                </c:pt>
                <c:pt idx="289">
                  <c:v>44228</c:v>
                </c:pt>
                <c:pt idx="290">
                  <c:v>44256</c:v>
                </c:pt>
                <c:pt idx="291">
                  <c:v>44287</c:v>
                </c:pt>
                <c:pt idx="292">
                  <c:v>44317</c:v>
                </c:pt>
                <c:pt idx="293">
                  <c:v>44348</c:v>
                </c:pt>
                <c:pt idx="294">
                  <c:v>44378</c:v>
                </c:pt>
                <c:pt idx="295">
                  <c:v>44409</c:v>
                </c:pt>
                <c:pt idx="296">
                  <c:v>44440</c:v>
                </c:pt>
                <c:pt idx="297">
                  <c:v>44470</c:v>
                </c:pt>
                <c:pt idx="298">
                  <c:v>44501</c:v>
                </c:pt>
                <c:pt idx="299">
                  <c:v>44531</c:v>
                </c:pt>
                <c:pt idx="300">
                  <c:v>44562</c:v>
                </c:pt>
                <c:pt idx="301">
                  <c:v>44593</c:v>
                </c:pt>
                <c:pt idx="302">
                  <c:v>44621</c:v>
                </c:pt>
                <c:pt idx="303">
                  <c:v>44652</c:v>
                </c:pt>
                <c:pt idx="304">
                  <c:v>44682</c:v>
                </c:pt>
                <c:pt idx="305">
                  <c:v>44713</c:v>
                </c:pt>
                <c:pt idx="306">
                  <c:v>44743</c:v>
                </c:pt>
                <c:pt idx="307">
                  <c:v>44774</c:v>
                </c:pt>
                <c:pt idx="308">
                  <c:v>44805</c:v>
                </c:pt>
                <c:pt idx="309">
                  <c:v>44835</c:v>
                </c:pt>
                <c:pt idx="310">
                  <c:v>44866</c:v>
                </c:pt>
                <c:pt idx="311">
                  <c:v>44896</c:v>
                </c:pt>
                <c:pt idx="312">
                  <c:v>44927</c:v>
                </c:pt>
                <c:pt idx="313">
                  <c:v>44958</c:v>
                </c:pt>
                <c:pt idx="314">
                  <c:v>44986</c:v>
                </c:pt>
                <c:pt idx="315">
                  <c:v>45017</c:v>
                </c:pt>
                <c:pt idx="316">
                  <c:v>45047</c:v>
                </c:pt>
                <c:pt idx="317">
                  <c:v>45078</c:v>
                </c:pt>
                <c:pt idx="318">
                  <c:v>45108</c:v>
                </c:pt>
                <c:pt idx="319">
                  <c:v>45139</c:v>
                </c:pt>
                <c:pt idx="320">
                  <c:v>45170</c:v>
                </c:pt>
                <c:pt idx="321">
                  <c:v>45200</c:v>
                </c:pt>
                <c:pt idx="322">
                  <c:v>45231</c:v>
                </c:pt>
                <c:pt idx="323">
                  <c:v>45261</c:v>
                </c:pt>
                <c:pt idx="324">
                  <c:v>45292</c:v>
                </c:pt>
                <c:pt idx="325">
                  <c:v>45323</c:v>
                </c:pt>
                <c:pt idx="326">
                  <c:v>45352</c:v>
                </c:pt>
                <c:pt idx="327">
                  <c:v>45383</c:v>
                </c:pt>
                <c:pt idx="328">
                  <c:v>45413</c:v>
                </c:pt>
                <c:pt idx="329">
                  <c:v>45444</c:v>
                </c:pt>
                <c:pt idx="330">
                  <c:v>45474</c:v>
                </c:pt>
                <c:pt idx="331">
                  <c:v>45505</c:v>
                </c:pt>
                <c:pt idx="332">
                  <c:v>45536</c:v>
                </c:pt>
                <c:pt idx="333">
                  <c:v>45566</c:v>
                </c:pt>
                <c:pt idx="334">
                  <c:v>45597</c:v>
                </c:pt>
                <c:pt idx="335">
                  <c:v>45627</c:v>
                </c:pt>
                <c:pt idx="336">
                  <c:v>45658</c:v>
                </c:pt>
              </c:numCache>
            </c:numRef>
          </c:cat>
          <c:val>
            <c:numRef>
              <c:f>'IPC2024'!$D$27:$D$363</c:f>
              <c:numCache>
                <c:formatCode>0.0%</c:formatCode>
                <c:ptCount val="337"/>
                <c:pt idx="0">
                  <c:v>1.8874985248838128E-2</c:v>
                </c:pt>
                <c:pt idx="1">
                  <c:v>1.7660151478894326E-2</c:v>
                </c:pt>
                <c:pt idx="2">
                  <c:v>1.7056374900020321E-2</c:v>
                </c:pt>
                <c:pt idx="3">
                  <c:v>1.5311352668304856E-2</c:v>
                </c:pt>
                <c:pt idx="4">
                  <c:v>1.471499557013134E-2</c:v>
                </c:pt>
                <c:pt idx="5">
                  <c:v>1.5838089434171643E-2</c:v>
                </c:pt>
                <c:pt idx="6">
                  <c:v>1.4681756572832549E-2</c:v>
                </c:pt>
                <c:pt idx="7">
                  <c:v>1.63991709955571E-2</c:v>
                </c:pt>
                <c:pt idx="8">
                  <c:v>1.5820191073329326E-2</c:v>
                </c:pt>
                <c:pt idx="9">
                  <c:v>1.63991709955571E-2</c:v>
                </c:pt>
                <c:pt idx="10">
                  <c:v>1.4105068969231915E-2</c:v>
                </c:pt>
                <c:pt idx="11">
                  <c:v>1.4698357278771335E-2</c:v>
                </c:pt>
                <c:pt idx="12">
                  <c:v>1.634371422985903E-2</c:v>
                </c:pt>
                <c:pt idx="13">
                  <c:v>1.6325311902677608E-2</c:v>
                </c:pt>
                <c:pt idx="14">
                  <c:v>1.4582934546726101E-2</c:v>
                </c:pt>
                <c:pt idx="15">
                  <c:v>1.288207678170239E-2</c:v>
                </c:pt>
                <c:pt idx="16">
                  <c:v>1.2838929262305454E-2</c:v>
                </c:pt>
                <c:pt idx="17">
                  <c:v>1.3393453765531138E-2</c:v>
                </c:pt>
                <c:pt idx="18">
                  <c:v>1.3393453765531138E-2</c:v>
                </c:pt>
                <c:pt idx="19">
                  <c:v>1.3393453765531138E-2</c:v>
                </c:pt>
                <c:pt idx="20">
                  <c:v>1.1715880852437577E-2</c:v>
                </c:pt>
                <c:pt idx="21">
                  <c:v>1.2796069828151735E-2</c:v>
                </c:pt>
                <c:pt idx="22">
                  <c:v>1.0535361496019302E-2</c:v>
                </c:pt>
                <c:pt idx="23">
                  <c:v>8.8791975397943812E-3</c:v>
                </c:pt>
                <c:pt idx="24">
                  <c:v>8.8595307754617547E-3</c:v>
                </c:pt>
                <c:pt idx="25">
                  <c:v>8.2897245838831068E-3</c:v>
                </c:pt>
                <c:pt idx="26">
                  <c:v>9.9285391066021855E-3</c:v>
                </c:pt>
                <c:pt idx="27">
                  <c:v>1.2669191470022767E-2</c:v>
                </c:pt>
                <c:pt idx="28">
                  <c:v>1.3201891574281088E-2</c:v>
                </c:pt>
                <c:pt idx="29">
                  <c:v>1.3172905784878619E-2</c:v>
                </c:pt>
                <c:pt idx="30">
                  <c:v>1.4262925364008083E-2</c:v>
                </c:pt>
                <c:pt idx="31">
                  <c:v>1.4791271396887407E-2</c:v>
                </c:pt>
                <c:pt idx="32">
                  <c:v>1.6421459229121638E-2</c:v>
                </c:pt>
                <c:pt idx="33">
                  <c:v>1.6964274466334972E-2</c:v>
                </c:pt>
                <c:pt idx="34">
                  <c:v>1.6982863005276405E-2</c:v>
                </c:pt>
                <c:pt idx="35">
                  <c:v>1.8088613421622046E-2</c:v>
                </c:pt>
                <c:pt idx="36">
                  <c:v>1.4200601600111717E-2</c:v>
                </c:pt>
                <c:pt idx="37">
                  <c:v>1.689032548546443E-2</c:v>
                </c:pt>
                <c:pt idx="38">
                  <c:v>2.0105244134578149E-2</c:v>
                </c:pt>
                <c:pt idx="39">
                  <c:v>1.904933073013626E-2</c:v>
                </c:pt>
                <c:pt idx="40">
                  <c:v>1.9524619157871737E-2</c:v>
                </c:pt>
                <c:pt idx="41">
                  <c:v>2.2182844726185147E-2</c:v>
                </c:pt>
                <c:pt idx="42">
                  <c:v>2.3787108613737118E-2</c:v>
                </c:pt>
                <c:pt idx="43">
                  <c:v>2.3252633448825444E-2</c:v>
                </c:pt>
                <c:pt idx="44">
                  <c:v>2.6512576725408854E-2</c:v>
                </c:pt>
                <c:pt idx="45">
                  <c:v>2.5334113188536289E-2</c:v>
                </c:pt>
                <c:pt idx="46">
                  <c:v>2.6929964914077287E-2</c:v>
                </c:pt>
                <c:pt idx="47">
                  <c:v>2.914803289104384E-2</c:v>
                </c:pt>
                <c:pt idx="48">
                  <c:v>2.5894252052053757E-2</c:v>
                </c:pt>
                <c:pt idx="49">
                  <c:v>2.7992489735195081E-2</c:v>
                </c:pt>
                <c:pt idx="50">
                  <c:v>2.7343556269613156E-2</c:v>
                </c:pt>
                <c:pt idx="51">
                  <c:v>2.8249627910118535E-2</c:v>
                </c:pt>
                <c:pt idx="52">
                  <c:v>3.1332230875330991E-2</c:v>
                </c:pt>
                <c:pt idx="53">
                  <c:v>3.074377192319222E-2</c:v>
                </c:pt>
                <c:pt idx="54">
                  <c:v>2.8070053241336046E-2</c:v>
                </c:pt>
                <c:pt idx="55">
                  <c:v>2.6967564931445143E-2</c:v>
                </c:pt>
                <c:pt idx="56">
                  <c:v>2.6361926134637725E-2</c:v>
                </c:pt>
                <c:pt idx="57">
                  <c:v>2.3209840551533301E-2</c:v>
                </c:pt>
                <c:pt idx="58">
                  <c:v>1.904933073013626E-2</c:v>
                </c:pt>
                <c:pt idx="59">
                  <c:v>1.9552709175754357E-2</c:v>
                </c:pt>
                <c:pt idx="60">
                  <c:v>2.1689907643057227E-2</c:v>
                </c:pt>
                <c:pt idx="61">
                  <c:v>2.1553067393236924E-2</c:v>
                </c:pt>
                <c:pt idx="62">
                  <c:v>2.1395587002254191E-2</c:v>
                </c:pt>
                <c:pt idx="63">
                  <c:v>2.6114054532951458E-2</c:v>
                </c:pt>
                <c:pt idx="64">
                  <c:v>2.4977832652429921E-2</c:v>
                </c:pt>
                <c:pt idx="65">
                  <c:v>2.2777247708082093E-2</c:v>
                </c:pt>
                <c:pt idx="66">
                  <c:v>2.4236565836962765E-2</c:v>
                </c:pt>
                <c:pt idx="67">
                  <c:v>2.68088761447145E-2</c:v>
                </c:pt>
                <c:pt idx="68">
                  <c:v>2.4669688662489753E-2</c:v>
                </c:pt>
                <c:pt idx="69">
                  <c:v>2.5125679299515813E-2</c:v>
                </c:pt>
                <c:pt idx="70">
                  <c:v>2.5048602594608393E-2</c:v>
                </c:pt>
                <c:pt idx="71">
                  <c:v>2.2497702290447563E-2</c:v>
                </c:pt>
                <c:pt idx="72">
                  <c:v>2.916958328190411E-2</c:v>
                </c:pt>
                <c:pt idx="73">
                  <c:v>3.0525822614057674E-2</c:v>
                </c:pt>
                <c:pt idx="74">
                  <c:v>3.0432902737623335E-2</c:v>
                </c:pt>
                <c:pt idx="75">
                  <c:v>2.3247167025727045E-2</c:v>
                </c:pt>
                <c:pt idx="76">
                  <c:v>1.9585088423470953E-2</c:v>
                </c:pt>
                <c:pt idx="77">
                  <c:v>1.9068450392618619E-2</c:v>
                </c:pt>
                <c:pt idx="78">
                  <c:v>2.1118468557526526E-2</c:v>
                </c:pt>
                <c:pt idx="79">
                  <c:v>2.2610242133860536E-2</c:v>
                </c:pt>
                <c:pt idx="80">
                  <c:v>2.2564885585880878E-2</c:v>
                </c:pt>
                <c:pt idx="81">
                  <c:v>2.3674897424332597E-2</c:v>
                </c:pt>
                <c:pt idx="82">
                  <c:v>2.9902708258098709E-2</c:v>
                </c:pt>
                <c:pt idx="83">
                  <c:v>2.9343603768986037E-2</c:v>
                </c:pt>
                <c:pt idx="84">
                  <c:v>2.8786488706117552E-2</c:v>
                </c:pt>
                <c:pt idx="85">
                  <c:v>2.6631134712809423E-2</c:v>
                </c:pt>
                <c:pt idx="86">
                  <c:v>2.4966398127368894E-2</c:v>
                </c:pt>
                <c:pt idx="87">
                  <c:v>2.2854415730261479E-2</c:v>
                </c:pt>
                <c:pt idx="88">
                  <c:v>2.6235586225358931E-2</c:v>
                </c:pt>
                <c:pt idx="89">
                  <c:v>2.5695886728640538E-2</c:v>
                </c:pt>
                <c:pt idx="90">
                  <c:v>2.2142905567995808E-2</c:v>
                </c:pt>
                <c:pt idx="91">
                  <c:v>1.9142841226192697E-2</c:v>
                </c:pt>
                <c:pt idx="92">
                  <c:v>2.0114842249440823E-2</c:v>
                </c:pt>
                <c:pt idx="93">
                  <c:v>1.9571327421286755E-2</c:v>
                </c:pt>
                <c:pt idx="94">
                  <c:v>1.9997102285075563E-2</c:v>
                </c:pt>
                <c:pt idx="95">
                  <c:v>2.1044634866523859E-2</c:v>
                </c:pt>
                <c:pt idx="96">
                  <c:v>1.6047706151866903E-2</c:v>
                </c:pt>
                <c:pt idx="97">
                  <c:v>1.4006960889084707E-2</c:v>
                </c:pt>
                <c:pt idx="98">
                  <c:v>1.5400328615313041E-2</c:v>
                </c:pt>
                <c:pt idx="99">
                  <c:v>2.0301732332156597E-2</c:v>
                </c:pt>
                <c:pt idx="100">
                  <c:v>2.0282122628882293E-2</c:v>
                </c:pt>
                <c:pt idx="101">
                  <c:v>2.1237890634837608E-2</c:v>
                </c:pt>
                <c:pt idx="102">
                  <c:v>2.1694498919714755E-2</c:v>
                </c:pt>
                <c:pt idx="103">
                  <c:v>2.2107428661001238E-2</c:v>
                </c:pt>
                <c:pt idx="104">
                  <c:v>2.5381100641069798E-2</c:v>
                </c:pt>
                <c:pt idx="105">
                  <c:v>2.4505195175521965E-2</c:v>
                </c:pt>
                <c:pt idx="106">
                  <c:v>2.2065006160871814E-2</c:v>
                </c:pt>
                <c:pt idx="107">
                  <c:v>2.1095323128418109E-2</c:v>
                </c:pt>
                <c:pt idx="108">
                  <c:v>2.3442551558588987E-2</c:v>
                </c:pt>
                <c:pt idx="109">
                  <c:v>2.1507836910498401E-2</c:v>
                </c:pt>
                <c:pt idx="110">
                  <c:v>2.2367743846294585E-2</c:v>
                </c:pt>
                <c:pt idx="111">
                  <c:v>2.4202789718354101E-2</c:v>
                </c:pt>
                <c:pt idx="112">
                  <c:v>2.2135952191245867E-2</c:v>
                </c:pt>
                <c:pt idx="113">
                  <c:v>2.0717831028928213E-2</c:v>
                </c:pt>
                <c:pt idx="114">
                  <c:v>2.1669968145058061E-2</c:v>
                </c:pt>
                <c:pt idx="115">
                  <c:v>2.3577023806280017E-2</c:v>
                </c:pt>
                <c:pt idx="116">
                  <c:v>1.9803902718557032E-2</c:v>
                </c:pt>
                <c:pt idx="117">
                  <c:v>1.7900620396609446E-2</c:v>
                </c:pt>
                <c:pt idx="118">
                  <c:v>1.6902605508958946E-2</c:v>
                </c:pt>
                <c:pt idx="119">
                  <c:v>1.8798637679017682E-2</c:v>
                </c:pt>
                <c:pt idx="120">
                  <c:v>1.9282282917595595E-2</c:v>
                </c:pt>
                <c:pt idx="121">
                  <c:v>2.1064797512388989E-2</c:v>
                </c:pt>
                <c:pt idx="122">
                  <c:v>2.2328333302191306E-2</c:v>
                </c:pt>
                <c:pt idx="123">
                  <c:v>2.3183422069082527E-2</c:v>
                </c:pt>
                <c:pt idx="124">
                  <c:v>2.4992285156236305E-2</c:v>
                </c:pt>
                <c:pt idx="125">
                  <c:v>2.3119096074403656E-2</c:v>
                </c:pt>
                <c:pt idx="126">
                  <c:v>2.2619985129827214E-2</c:v>
                </c:pt>
                <c:pt idx="127">
                  <c:v>1.9347716651124225E-2</c:v>
                </c:pt>
                <c:pt idx="128">
                  <c:v>1.6015660744571836E-2</c:v>
                </c:pt>
                <c:pt idx="129">
                  <c:v>1.7000988295795327E-2</c:v>
                </c:pt>
                <c:pt idx="130">
                  <c:v>1.9312128096531378E-2</c:v>
                </c:pt>
                <c:pt idx="131">
                  <c:v>2.0241242701229956E-2</c:v>
                </c:pt>
                <c:pt idx="132">
                  <c:v>1.6499738828700927E-2</c:v>
                </c:pt>
                <c:pt idx="133">
                  <c:v>1.9258990094710438E-2</c:v>
                </c:pt>
                <c:pt idx="134">
                  <c:v>1.824968083619849E-2</c:v>
                </c:pt>
                <c:pt idx="135">
                  <c:v>1.9498548001560145E-2</c:v>
                </c:pt>
                <c:pt idx="136">
                  <c:v>2.20896606387746E-2</c:v>
                </c:pt>
                <c:pt idx="137">
                  <c:v>2.6587199676098017E-2</c:v>
                </c:pt>
                <c:pt idx="138">
                  <c:v>2.7895589574006063E-2</c:v>
                </c:pt>
                <c:pt idx="139">
                  <c:v>2.6071788481876634E-2</c:v>
                </c:pt>
                <c:pt idx="140">
                  <c:v>2.9331729581775656E-2</c:v>
                </c:pt>
                <c:pt idx="141">
                  <c:v>2.4918882446962387E-2</c:v>
                </c:pt>
                <c:pt idx="142">
                  <c:v>2.2189705911674018E-2</c:v>
                </c:pt>
                <c:pt idx="143">
                  <c:v>1.7668410886148678E-2</c:v>
                </c:pt>
                <c:pt idx="144">
                  <c:v>1.6320207497710904E-2</c:v>
                </c:pt>
                <c:pt idx="145">
                  <c:v>1.6202674956143692E-2</c:v>
                </c:pt>
                <c:pt idx="146">
                  <c:v>1.2967230595850143E-2</c:v>
                </c:pt>
                <c:pt idx="147">
                  <c:v>1.0252106652797632E-2</c:v>
                </c:pt>
                <c:pt idx="148">
                  <c:v>1.1530314505327821E-2</c:v>
                </c:pt>
                <c:pt idx="149">
                  <c:v>1.419769353555167E-2</c:v>
                </c:pt>
                <c:pt idx="150">
                  <c:v>1.1981789785341368E-2</c:v>
                </c:pt>
                <c:pt idx="151">
                  <c:v>1.3339851398094904E-2</c:v>
                </c:pt>
                <c:pt idx="152">
                  <c:v>1.2433870124971991E-2</c:v>
                </c:pt>
                <c:pt idx="153">
                  <c:v>1.3351725922498892E-2</c:v>
                </c:pt>
                <c:pt idx="154">
                  <c:v>1.4638170296181974E-2</c:v>
                </c:pt>
                <c:pt idx="155">
                  <c:v>1.2422836565829209E-2</c:v>
                </c:pt>
                <c:pt idx="156">
                  <c:v>1.4651168940968518E-2</c:v>
                </c:pt>
                <c:pt idx="157">
                  <c:v>1.5038437845104502E-2</c:v>
                </c:pt>
                <c:pt idx="158">
                  <c:v>1.3233923639654588E-2</c:v>
                </c:pt>
                <c:pt idx="159">
                  <c:v>1.0953229243599427E-2</c:v>
                </c:pt>
                <c:pt idx="160">
                  <c:v>7.3897984065960376E-3</c:v>
                </c:pt>
                <c:pt idx="161">
                  <c:v>3.4602179519283016E-3</c:v>
                </c:pt>
                <c:pt idx="162">
                  <c:v>4.3085076726996352E-3</c:v>
                </c:pt>
                <c:pt idx="163">
                  <c:v>4.7465207375718688E-3</c:v>
                </c:pt>
                <c:pt idx="164">
                  <c:v>5.1724482998374288E-3</c:v>
                </c:pt>
                <c:pt idx="165">
                  <c:v>1.2584569760486941E-2</c:v>
                </c:pt>
                <c:pt idx="166">
                  <c:v>1.4789841512250934E-2</c:v>
                </c:pt>
                <c:pt idx="167">
                  <c:v>1.8366204461889302E-2</c:v>
                </c:pt>
                <c:pt idx="168">
                  <c:v>2.1018058658217154E-2</c:v>
                </c:pt>
                <c:pt idx="169">
                  <c:v>1.8717619731884572E-2</c:v>
                </c:pt>
                <c:pt idx="170">
                  <c:v>2.3410191981998896E-2</c:v>
                </c:pt>
                <c:pt idx="171">
                  <c:v>2.5572924958227716E-2</c:v>
                </c:pt>
                <c:pt idx="172">
                  <c:v>2.5396769699175037E-2</c:v>
                </c:pt>
                <c:pt idx="173">
                  <c:v>2.021275101884612E-2</c:v>
                </c:pt>
                <c:pt idx="174">
                  <c:v>2.2842850989535535E-2</c:v>
                </c:pt>
                <c:pt idx="175">
                  <c:v>2.4120606454606897E-2</c:v>
                </c:pt>
                <c:pt idx="176">
                  <c:v>2.5396769699175037E-2</c:v>
                </c:pt>
                <c:pt idx="177">
                  <c:v>2.6694317526150702E-2</c:v>
                </c:pt>
                <c:pt idx="178">
                  <c:v>2.4440904428687293E-2</c:v>
                </c:pt>
                <c:pt idx="179">
                  <c:v>2.3248907903708593E-2</c:v>
                </c:pt>
                <c:pt idx="180">
                  <c:v>2.4037765376581754E-2</c:v>
                </c:pt>
                <c:pt idx="181">
                  <c:v>2.3935010913483046E-2</c:v>
                </c:pt>
                <c:pt idx="182">
                  <c:v>2.6044914265435759E-2</c:v>
                </c:pt>
                <c:pt idx="183">
                  <c:v>2.6376283758577923E-2</c:v>
                </c:pt>
                <c:pt idx="184">
                  <c:v>2.4632140436664729E-2</c:v>
                </c:pt>
                <c:pt idx="185">
                  <c:v>2.2971945210848776E-2</c:v>
                </c:pt>
                <c:pt idx="186">
                  <c:v>1.9921431301155312E-2</c:v>
                </c:pt>
                <c:pt idx="187">
                  <c:v>2.1617247057752476E-2</c:v>
                </c:pt>
                <c:pt idx="188">
                  <c:v>2.158065352226779E-2</c:v>
                </c:pt>
                <c:pt idx="189">
                  <c:v>2.023813901786875E-2</c:v>
                </c:pt>
                <c:pt idx="190">
                  <c:v>1.8551328363297648E-2</c:v>
                </c:pt>
                <c:pt idx="191">
                  <c:v>1.5622647296783976E-2</c:v>
                </c:pt>
                <c:pt idx="192">
                  <c:v>1.4746951319502211E-2</c:v>
                </c:pt>
                <c:pt idx="193">
                  <c:v>1.9288988627367942E-2</c:v>
                </c:pt>
                <c:pt idx="194">
                  <c:v>1.4550754191637649E-2</c:v>
                </c:pt>
                <c:pt idx="195">
                  <c:v>1.2031131777152204E-2</c:v>
                </c:pt>
                <c:pt idx="196">
                  <c:v>9.9012315629869452E-3</c:v>
                </c:pt>
                <c:pt idx="197">
                  <c:v>1.3267578336960462E-2</c:v>
                </c:pt>
                <c:pt idx="198">
                  <c:v>1.2834306949233154E-2</c:v>
                </c:pt>
                <c:pt idx="199">
                  <c:v>1.157063296126748E-2</c:v>
                </c:pt>
                <c:pt idx="200">
                  <c:v>1.1132068377564863E-2</c:v>
                </c:pt>
                <c:pt idx="201">
                  <c:v>9.0648742919363645E-3</c:v>
                </c:pt>
                <c:pt idx="202">
                  <c:v>8.6474741192517079E-3</c:v>
                </c:pt>
                <c:pt idx="203">
                  <c:v>1.0345816483243286E-2</c:v>
                </c:pt>
                <c:pt idx="204">
                  <c:v>9.8930685681553054E-3</c:v>
                </c:pt>
                <c:pt idx="205">
                  <c:v>1.1892974943137791E-2</c:v>
                </c:pt>
                <c:pt idx="206">
                  <c:v>1.2656147611314061E-2</c:v>
                </c:pt>
                <c:pt idx="207">
                  <c:v>1.2200532585781465E-2</c:v>
                </c:pt>
                <c:pt idx="208">
                  <c:v>1.5038437845104502E-2</c:v>
                </c:pt>
                <c:pt idx="209">
                  <c:v>1.7527317621135463E-2</c:v>
                </c:pt>
                <c:pt idx="210">
                  <c:v>1.7137110341849615E-2</c:v>
                </c:pt>
                <c:pt idx="211">
                  <c:v>1.5883706156121669E-2</c:v>
                </c:pt>
                <c:pt idx="212">
                  <c:v>1.5454351994025783E-2</c:v>
                </c:pt>
                <c:pt idx="213">
                  <c:v>1.5026222521316024E-2</c:v>
                </c:pt>
                <c:pt idx="214">
                  <c:v>1.4254435072781568E-2</c:v>
                </c:pt>
                <c:pt idx="215">
                  <c:v>1.3522433285162894E-2</c:v>
                </c:pt>
                <c:pt idx="216">
                  <c:v>1.2290506351706254E-2</c:v>
                </c:pt>
                <c:pt idx="217">
                  <c:v>1.0942575013808575E-2</c:v>
                </c:pt>
                <c:pt idx="218">
                  <c:v>1.3738017489799859E-2</c:v>
                </c:pt>
                <c:pt idx="219">
                  <c:v>1.4162145505201229E-2</c:v>
                </c:pt>
                <c:pt idx="220">
                  <c:v>1.5729942983454093E-2</c:v>
                </c:pt>
                <c:pt idx="221">
                  <c:v>1.6929860641044625E-2</c:v>
                </c:pt>
                <c:pt idx="222">
                  <c:v>1.6916222095990641E-2</c:v>
                </c:pt>
                <c:pt idx="223">
                  <c:v>1.6916222095990641E-2</c:v>
                </c:pt>
                <c:pt idx="224">
                  <c:v>1.5292637769126927E-2</c:v>
                </c:pt>
                <c:pt idx="225">
                  <c:v>1.6929860641044625E-2</c:v>
                </c:pt>
                <c:pt idx="226">
                  <c:v>1.653004546512693E-2</c:v>
                </c:pt>
                <c:pt idx="227">
                  <c:v>1.5366852497546546E-2</c:v>
                </c:pt>
                <c:pt idx="228">
                  <c:v>1.4917171171094479E-2</c:v>
                </c:pt>
                <c:pt idx="229">
                  <c:v>1.2014848301603376E-2</c:v>
                </c:pt>
                <c:pt idx="230">
                  <c:v>1.2343688472320924E-2</c:v>
                </c:pt>
                <c:pt idx="231">
                  <c:v>1.2304491438510645E-2</c:v>
                </c:pt>
                <c:pt idx="232">
                  <c:v>1.1853436416832785E-2</c:v>
                </c:pt>
                <c:pt idx="233">
                  <c:v>1.2628756068657321E-2</c:v>
                </c:pt>
                <c:pt idx="234">
                  <c:v>1.2648724062429562E-2</c:v>
                </c:pt>
                <c:pt idx="235">
                  <c:v>1.1862811080972202E-2</c:v>
                </c:pt>
                <c:pt idx="236">
                  <c:v>1.1853436416832785E-2</c:v>
                </c:pt>
                <c:pt idx="237">
                  <c:v>1.2628756068657321E-2</c:v>
                </c:pt>
                <c:pt idx="238">
                  <c:v>1.2678794735929477E-2</c:v>
                </c:pt>
                <c:pt idx="239">
                  <c:v>1.5541875653003023E-2</c:v>
                </c:pt>
                <c:pt idx="240">
                  <c:v>2.0702832328179488E-2</c:v>
                </c:pt>
                <c:pt idx="241">
                  <c:v>1.7000624941979181E-2</c:v>
                </c:pt>
                <c:pt idx="242">
                  <c:v>1.4151646917446081E-2</c:v>
                </c:pt>
                <c:pt idx="243">
                  <c:v>1.6504061542076176E-2</c:v>
                </c:pt>
                <c:pt idx="244">
                  <c:v>1.4085200723411129E-2</c:v>
                </c:pt>
                <c:pt idx="245">
                  <c:v>1.2500485286008445E-2</c:v>
                </c:pt>
                <c:pt idx="246">
                  <c:v>1.2102724325741887E-2</c:v>
                </c:pt>
                <c:pt idx="247">
                  <c:v>1.2490726151122233E-2</c:v>
                </c:pt>
                <c:pt idx="248">
                  <c:v>1.4451051687883743E-2</c:v>
                </c:pt>
                <c:pt idx="249">
                  <c:v>1.4439771654515487E-2</c:v>
                </c:pt>
                <c:pt idx="250">
                  <c:v>1.6388137759142829E-2</c:v>
                </c:pt>
                <c:pt idx="251">
                  <c:v>1.6854018461676779E-2</c:v>
                </c:pt>
                <c:pt idx="252">
                  <c:v>1.9138623114161257E-2</c:v>
                </c:pt>
                <c:pt idx="253">
                  <c:v>2.1022150256264638E-2</c:v>
                </c:pt>
                <c:pt idx="254">
                  <c:v>1.9359132709676485E-2</c:v>
                </c:pt>
                <c:pt idx="255">
                  <c:v>1.9299348248887904E-2</c:v>
                </c:pt>
                <c:pt idx="256">
                  <c:v>1.7700489198214653E-2</c:v>
                </c:pt>
                <c:pt idx="257">
                  <c:v>1.7279067037348383E-2</c:v>
                </c:pt>
                <c:pt idx="258">
                  <c:v>2.0731571111509473E-2</c:v>
                </c:pt>
                <c:pt idx="259">
                  <c:v>2.1143987268711584E-2</c:v>
                </c:pt>
                <c:pt idx="260">
                  <c:v>1.8844187430477222E-2</c:v>
                </c:pt>
                <c:pt idx="261">
                  <c:v>1.9180880376424847E-2</c:v>
                </c:pt>
                <c:pt idx="262">
                  <c:v>1.8873222661642375E-2</c:v>
                </c:pt>
                <c:pt idx="263">
                  <c:v>1.9284459789732811E-2</c:v>
                </c:pt>
                <c:pt idx="264">
                  <c:v>1.5706764602969381E-2</c:v>
                </c:pt>
                <c:pt idx="265">
                  <c:v>1.8336133656394749E-2</c:v>
                </c:pt>
                <c:pt idx="266">
                  <c:v>2.0950665673812097E-2</c:v>
                </c:pt>
                <c:pt idx="267">
                  <c:v>2.1246681892320041E-2</c:v>
                </c:pt>
                <c:pt idx="268">
                  <c:v>2.3104733162327307E-2</c:v>
                </c:pt>
                <c:pt idx="269">
                  <c:v>2.2372436430582843E-2</c:v>
                </c:pt>
                <c:pt idx="270">
                  <c:v>2.4994388732209272E-2</c:v>
                </c:pt>
                <c:pt idx="271">
                  <c:v>2.3853437787345388E-2</c:v>
                </c:pt>
                <c:pt idx="272">
                  <c:v>2.0433439117772512E-2</c:v>
                </c:pt>
                <c:pt idx="273">
                  <c:v>2.1540351921309986E-2</c:v>
                </c:pt>
                <c:pt idx="274">
                  <c:v>1.9236157999233505E-2</c:v>
                </c:pt>
                <c:pt idx="275">
                  <c:v>2.1182381192259125E-2</c:v>
                </c:pt>
                <c:pt idx="276">
                  <c:v>1.9178283508979543E-2</c:v>
                </c:pt>
                <c:pt idx="277">
                  <c:v>1.8322705273466688E-2</c:v>
                </c:pt>
                <c:pt idx="278">
                  <c:v>1.3824679895437564E-2</c:v>
                </c:pt>
                <c:pt idx="279">
                  <c:v>8.9620910248715546E-3</c:v>
                </c:pt>
                <c:pt idx="280">
                  <c:v>1.0069245180730046E-2</c:v>
                </c:pt>
                <c:pt idx="281">
                  <c:v>1.3383494924024797E-2</c:v>
                </c:pt>
                <c:pt idx="282">
                  <c:v>1.0739060047440852E-2</c:v>
                </c:pt>
                <c:pt idx="283">
                  <c:v>1.0378335832731178E-2</c:v>
                </c:pt>
                <c:pt idx="284">
                  <c:v>1.189632917717609E-2</c:v>
                </c:pt>
                <c:pt idx="285">
                  <c:v>1.2597754922297089E-2</c:v>
                </c:pt>
                <c:pt idx="286">
                  <c:v>1.5608524066878626E-2</c:v>
                </c:pt>
                <c:pt idx="287">
                  <c:v>1.4881770205895428E-2</c:v>
                </c:pt>
                <c:pt idx="288">
                  <c:v>1.706987848650332E-2</c:v>
                </c:pt>
                <c:pt idx="289">
                  <c:v>1.6225247987295521E-2</c:v>
                </c:pt>
                <c:pt idx="290">
                  <c:v>1.5391157319861515E-2</c:v>
                </c:pt>
                <c:pt idx="291">
                  <c:v>1.5685801347455897E-2</c:v>
                </c:pt>
                <c:pt idx="292">
                  <c:v>1.5977772667020718E-2</c:v>
                </c:pt>
                <c:pt idx="293">
                  <c:v>1.8536922002351686E-2</c:v>
                </c:pt>
                <c:pt idx="294">
                  <c:v>1.9159522050822719E-2</c:v>
                </c:pt>
                <c:pt idx="295">
                  <c:v>2.0978775890426293E-2</c:v>
                </c:pt>
                <c:pt idx="296">
                  <c:v>2.4300914853802924E-2</c:v>
                </c:pt>
                <c:pt idx="297">
                  <c:v>2.6372594520062576E-2</c:v>
                </c:pt>
                <c:pt idx="298">
                  <c:v>2.8194899196226197E-2</c:v>
                </c:pt>
                <c:pt idx="299">
                  <c:v>2.7481617876112585E-2</c:v>
                </c:pt>
                <c:pt idx="300">
                  <c:v>3.0599099031226817E-2</c:v>
                </c:pt>
                <c:pt idx="301">
                  <c:v>3.3640842632244539E-2</c:v>
                </c:pt>
                <c:pt idx="302">
                  <c:v>4.4051686395506051E-2</c:v>
                </c:pt>
                <c:pt idx="303">
                  <c:v>5.0669155482116368E-2</c:v>
                </c:pt>
                <c:pt idx="304">
                  <c:v>5.6452133074814226E-2</c:v>
                </c:pt>
                <c:pt idx="305">
                  <c:v>5.5666371009547078E-2</c:v>
                </c:pt>
                <c:pt idx="306">
                  <c:v>5.6356574660274772E-2</c:v>
                </c:pt>
                <c:pt idx="307">
                  <c:v>5.5399740922218665E-2</c:v>
                </c:pt>
                <c:pt idx="308">
                  <c:v>5.6131009869184956E-2</c:v>
                </c:pt>
                <c:pt idx="309">
                  <c:v>5.7613093028568096E-2</c:v>
                </c:pt>
                <c:pt idx="310">
                  <c:v>5.7531689944098297E-2</c:v>
                </c:pt>
                <c:pt idx="311">
                  <c:v>5.5587476214915998E-2</c:v>
                </c:pt>
                <c:pt idx="312">
                  <c:v>5.5274122314769469E-2</c:v>
                </c:pt>
                <c:pt idx="313">
                  <c:v>5.4661564255942041E-2</c:v>
                </c:pt>
                <c:pt idx="314">
                  <c:v>5.4734176644091193E-2</c:v>
                </c:pt>
                <c:pt idx="315">
                  <c:v>5.5819159875712732E-2</c:v>
                </c:pt>
                <c:pt idx="316">
                  <c:v>5.5213332603869514E-2</c:v>
                </c:pt>
                <c:pt idx="317">
                  <c:v>5.4390698651648695E-2</c:v>
                </c:pt>
                <c:pt idx="318">
                  <c:v>5.4055515052394254E-2</c:v>
                </c:pt>
                <c:pt idx="319">
                  <c:v>5.4942285533408519E-2</c:v>
                </c:pt>
                <c:pt idx="320">
                  <c:v>5.3170095390603356E-2</c:v>
                </c:pt>
                <c:pt idx="321">
                  <c:v>4.9835355568315309E-2</c:v>
                </c:pt>
                <c:pt idx="322">
                  <c:v>4.9403767049085001E-2</c:v>
                </c:pt>
                <c:pt idx="323">
                  <c:v>4.847773250344023E-2</c:v>
                </c:pt>
                <c:pt idx="324">
                  <c:v>4.3776825734702873E-2</c:v>
                </c:pt>
                <c:pt idx="325">
                  <c:v>4.0069165589389666E-2</c:v>
                </c:pt>
                <c:pt idx="326">
                  <c:v>3.5955352453326483E-2</c:v>
                </c:pt>
                <c:pt idx="327">
                  <c:v>3.5420749343422431E-2</c:v>
                </c:pt>
                <c:pt idx="328">
                  <c:v>3.1115644987371072E-2</c:v>
                </c:pt>
                <c:pt idx="329">
                  <c:v>2.7420016412111892E-2</c:v>
                </c:pt>
                <c:pt idx="330">
                  <c:v>2.8972841124923709E-2</c:v>
                </c:pt>
                <c:pt idx="331">
                  <c:v>2.9703032683546793E-2</c:v>
                </c:pt>
                <c:pt idx="332">
                  <c:v>2.7136711048101558E-2</c:v>
                </c:pt>
                <c:pt idx="333">
                  <c:v>2.5678119431922219E-2</c:v>
                </c:pt>
                <c:pt idx="334">
                  <c:v>2.5011878296710588E-2</c:v>
                </c:pt>
                <c:pt idx="335">
                  <c:v>2.6112370549847608E-2</c:v>
                </c:pt>
                <c:pt idx="336">
                  <c:v>2.375933250456308E-2</c:v>
                </c:pt>
              </c:numCache>
            </c:numRef>
          </c:val>
          <c:smooth val="0"/>
          <c:extLst>
            <c:ext xmlns:c16="http://schemas.microsoft.com/office/drawing/2014/chart" uri="{C3380CC4-5D6E-409C-BE32-E72D297353CC}">
              <c16:uniqueId val="{00000001-D5E0-4FB4-B8D2-53A31DB397F3}"/>
            </c:ext>
          </c:extLst>
        </c:ser>
        <c:dLbls>
          <c:showLegendKey val="0"/>
          <c:showVal val="0"/>
          <c:showCatName val="0"/>
          <c:showSerName val="0"/>
          <c:showPercent val="0"/>
          <c:showBubbleSize val="0"/>
        </c:dLbls>
        <c:smooth val="0"/>
        <c:axId val="1067317552"/>
        <c:axId val="1067319520"/>
      </c:lineChart>
      <c:dateAx>
        <c:axId val="1067317552"/>
        <c:scaling>
          <c:orientation val="minMax"/>
        </c:scaling>
        <c:delete val="0"/>
        <c:axPos val="b"/>
        <c:numFmt formatCode="m/d/yyyy"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67319520"/>
        <c:crosses val="autoZero"/>
        <c:auto val="1"/>
        <c:lblOffset val="100"/>
        <c:baseTimeUnit val="months"/>
        <c:majorUnit val="12"/>
        <c:majorTimeUnit val="months"/>
      </c:dateAx>
      <c:valAx>
        <c:axId val="1067319520"/>
        <c:scaling>
          <c:orientation val="minMax"/>
          <c:max val="8.500000000000002E-2"/>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67317552"/>
        <c:crosses val="autoZero"/>
        <c:crossBetween val="between"/>
      </c:valAx>
      <c:spPr>
        <a:noFill/>
        <a:ln>
          <a:noFill/>
        </a:ln>
        <a:effectLst/>
      </c:spPr>
    </c:plotArea>
    <c:legend>
      <c:legendPos val="b"/>
      <c:layout>
        <c:manualLayout>
          <c:xMode val="edge"/>
          <c:yMode val="edge"/>
          <c:x val="8.3992705858397285E-2"/>
          <c:y val="4.3115650147691982E-2"/>
          <c:w val="0.19184492563429573"/>
          <c:h val="0.16608850976961212"/>
        </c:manualLayout>
      </c:layout>
      <c:overlay val="0"/>
      <c:spPr>
        <a:solidFill>
          <a:schemeClr val="bg1"/>
        </a:solid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788885085016553E-2"/>
          <c:y val="1.7927438528713844E-2"/>
          <c:w val="0.89457001027045546"/>
          <c:h val="0.82092927701456708"/>
        </c:manualLayout>
      </c:layout>
      <c:lineChart>
        <c:grouping val="standard"/>
        <c:varyColors val="0"/>
        <c:ser>
          <c:idx val="4"/>
          <c:order val="0"/>
          <c:tx>
            <c:strRef>
              <c:f>'Norme 2009 équilibré et réalisé'!$I$5</c:f>
              <c:strCache>
                <c:ptCount val="1"/>
                <c:pt idx="0">
                  <c:v>Port équilibré 60/40 réel</c:v>
                </c:pt>
              </c:strCache>
            </c:strRef>
          </c:tx>
          <c:spPr>
            <a:ln w="28575" cap="rnd">
              <a:solidFill>
                <a:srgbClr val="026028"/>
              </a:solidFill>
              <a:round/>
            </a:ln>
            <a:effectLst/>
          </c:spPr>
          <c:marker>
            <c:symbol val="none"/>
          </c:marker>
          <c:cat>
            <c:numRef>
              <c:f>'Norme 2009 équilibré et réalisé'!$A$6:$A$187</c:f>
              <c:numCache>
                <c:formatCode>m/d/yyyy</c:formatCode>
                <c:ptCount val="182"/>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numCache>
            </c:numRef>
          </c:cat>
          <c:val>
            <c:numRef>
              <c:f>'Norme 2009 équilibré et réalisé'!$I$6:$I$187</c:f>
              <c:numCache>
                <c:formatCode>_ * #,##0.00_)\ "$"_ ;_ * \(#,##0.00\)\ "$"_ ;_ * "-"??_)\ "$"_ ;_ @_ </c:formatCode>
                <c:ptCount val="182"/>
                <c:pt idx="0">
                  <c:v>1000</c:v>
                </c:pt>
                <c:pt idx="1">
                  <c:v>978.42234859792745</c:v>
                </c:pt>
                <c:pt idx="2">
                  <c:v>944.39604340347682</c:v>
                </c:pt>
                <c:pt idx="3">
                  <c:v>994.06684001482859</c:v>
                </c:pt>
                <c:pt idx="4">
                  <c:v>1036.8496350798757</c:v>
                </c:pt>
                <c:pt idx="5">
                  <c:v>1108.6026601901337</c:v>
                </c:pt>
                <c:pt idx="6">
                  <c:v>1116.5596765295036</c:v>
                </c:pt>
                <c:pt idx="7">
                  <c:v>1149.0314077763483</c:v>
                </c:pt>
                <c:pt idx="8">
                  <c:v>1160.6592163124999</c:v>
                </c:pt>
                <c:pt idx="9">
                  <c:v>1202.5839031751584</c:v>
                </c:pt>
                <c:pt idx="10">
                  <c:v>1170.7877000306016</c:v>
                </c:pt>
                <c:pt idx="11">
                  <c:v>1215.0143751134794</c:v>
                </c:pt>
                <c:pt idx="12">
                  <c:v>1231.9711901050512</c:v>
                </c:pt>
                <c:pt idx="13">
                  <c:v>1196.4034880534907</c:v>
                </c:pt>
                <c:pt idx="14">
                  <c:v>1235.2033499681563</c:v>
                </c:pt>
                <c:pt idx="15">
                  <c:v>1262.7391192242555</c:v>
                </c:pt>
                <c:pt idx="16">
                  <c:v>1276.3990962453365</c:v>
                </c:pt>
                <c:pt idx="17">
                  <c:v>1251.8610512530363</c:v>
                </c:pt>
                <c:pt idx="18">
                  <c:v>1229.1586986301891</c:v>
                </c:pt>
                <c:pt idx="19">
                  <c:v>1262.4578041110208</c:v>
                </c:pt>
                <c:pt idx="20">
                  <c:v>1286.9134600049597</c:v>
                </c:pt>
                <c:pt idx="21">
                  <c:v>1324.0462797234024</c:v>
                </c:pt>
                <c:pt idx="22">
                  <c:v>1348.6609565407225</c:v>
                </c:pt>
                <c:pt idx="23">
                  <c:v>1364.8932448767325</c:v>
                </c:pt>
                <c:pt idx="24">
                  <c:v>1403.0732179082565</c:v>
                </c:pt>
                <c:pt idx="25">
                  <c:v>1410.4862442667536</c:v>
                </c:pt>
                <c:pt idx="26">
                  <c:v>1454.2157245607416</c:v>
                </c:pt>
                <c:pt idx="27">
                  <c:v>1455.193516787976</c:v>
                </c:pt>
                <c:pt idx="28">
                  <c:v>1448.7440368544671</c:v>
                </c:pt>
                <c:pt idx="29">
                  <c:v>1447.0941086590005</c:v>
                </c:pt>
                <c:pt idx="30">
                  <c:v>1414.5137499079972</c:v>
                </c:pt>
                <c:pt idx="31">
                  <c:v>1400.0639866392244</c:v>
                </c:pt>
                <c:pt idx="32">
                  <c:v>1394.3392348140555</c:v>
                </c:pt>
                <c:pt idx="33">
                  <c:v>1323.3111393592535</c:v>
                </c:pt>
                <c:pt idx="34">
                  <c:v>1368.3116774240361</c:v>
                </c:pt>
                <c:pt idx="35">
                  <c:v>1370.4652532275654</c:v>
                </c:pt>
                <c:pt idx="36">
                  <c:v>1363.6025463342385</c:v>
                </c:pt>
                <c:pt idx="37">
                  <c:v>1404.1518262485629</c:v>
                </c:pt>
                <c:pt idx="38">
                  <c:v>1417.3675995977264</c:v>
                </c:pt>
                <c:pt idx="39">
                  <c:v>1400.7452136788306</c:v>
                </c:pt>
                <c:pt idx="40">
                  <c:v>1395.9587871378371</c:v>
                </c:pt>
                <c:pt idx="41">
                  <c:v>1350.9287527555098</c:v>
                </c:pt>
                <c:pt idx="42">
                  <c:v>1360.3093944767295</c:v>
                </c:pt>
                <c:pt idx="43">
                  <c:v>1370.4994368729458</c:v>
                </c:pt>
                <c:pt idx="44">
                  <c:v>1392.8423119874296</c:v>
                </c:pt>
                <c:pt idx="45">
                  <c:v>1426.6521894212447</c:v>
                </c:pt>
                <c:pt idx="46">
                  <c:v>1435.4801889358205</c:v>
                </c:pt>
                <c:pt idx="47">
                  <c:v>1426.7629828582726</c:v>
                </c:pt>
                <c:pt idx="48">
                  <c:v>1443.9078148210692</c:v>
                </c:pt>
                <c:pt idx="49">
                  <c:v>1462.5128238961584</c:v>
                </c:pt>
                <c:pt idx="50">
                  <c:v>1478.1562351153234</c:v>
                </c:pt>
                <c:pt idx="51">
                  <c:v>1478.5684002335727</c:v>
                </c:pt>
                <c:pt idx="52">
                  <c:v>1464.4919066903369</c:v>
                </c:pt>
                <c:pt idx="53">
                  <c:v>1473.5766440882244</c:v>
                </c:pt>
                <c:pt idx="54">
                  <c:v>1427.1005904297224</c:v>
                </c:pt>
                <c:pt idx="55">
                  <c:v>1457.5020961956836</c:v>
                </c:pt>
                <c:pt idx="56">
                  <c:v>1469.2718096323365</c:v>
                </c:pt>
                <c:pt idx="57">
                  <c:v>1485.4328558636653</c:v>
                </c:pt>
                <c:pt idx="58">
                  <c:v>1537.1183573609935</c:v>
                </c:pt>
                <c:pt idx="59">
                  <c:v>1540.5723340013787</c:v>
                </c:pt>
                <c:pt idx="60">
                  <c:v>1558.9556738809686</c:v>
                </c:pt>
                <c:pt idx="61">
                  <c:v>1580.7122541883355</c:v>
                </c:pt>
                <c:pt idx="62">
                  <c:v>1624.2329492628746</c:v>
                </c:pt>
                <c:pt idx="63">
                  <c:v>1636.7982601428066</c:v>
                </c:pt>
                <c:pt idx="64">
                  <c:v>1666.5188250454926</c:v>
                </c:pt>
                <c:pt idx="65">
                  <c:v>1671.0250948786911</c:v>
                </c:pt>
                <c:pt idx="66">
                  <c:v>1718.8280874554666</c:v>
                </c:pt>
                <c:pt idx="67">
                  <c:v>1739.0640884787229</c:v>
                </c:pt>
                <c:pt idx="68">
                  <c:v>1769.9334364022952</c:v>
                </c:pt>
                <c:pt idx="69">
                  <c:v>1717.458100816742</c:v>
                </c:pt>
                <c:pt idx="70">
                  <c:v>1696.0515099289655</c:v>
                </c:pt>
                <c:pt idx="71">
                  <c:v>1716.673438216751</c:v>
                </c:pt>
                <c:pt idx="72">
                  <c:v>1714.5719300420978</c:v>
                </c:pt>
                <c:pt idx="73">
                  <c:v>1746.3975138081496</c:v>
                </c:pt>
                <c:pt idx="74">
                  <c:v>1792.2246230444848</c:v>
                </c:pt>
                <c:pt idx="75">
                  <c:v>1767.5052002780303</c:v>
                </c:pt>
                <c:pt idx="76">
                  <c:v>1788.7172261171677</c:v>
                </c:pt>
                <c:pt idx="77">
                  <c:v>1774.9438168614554</c:v>
                </c:pt>
                <c:pt idx="78">
                  <c:v>1738.1647932882777</c:v>
                </c:pt>
                <c:pt idx="79">
                  <c:v>1742.5373787790909</c:v>
                </c:pt>
                <c:pt idx="80">
                  <c:v>1689.4976705782924</c:v>
                </c:pt>
                <c:pt idx="81">
                  <c:v>1646.649600668617</c:v>
                </c:pt>
                <c:pt idx="82">
                  <c:v>1666.3866286027028</c:v>
                </c:pt>
                <c:pt idx="83">
                  <c:v>1664.4124151908786</c:v>
                </c:pt>
                <c:pt idx="84">
                  <c:v>1637.0237000568886</c:v>
                </c:pt>
                <c:pt idx="85">
                  <c:v>1626.7556151807194</c:v>
                </c:pt>
                <c:pt idx="86">
                  <c:v>1632.9193544782056</c:v>
                </c:pt>
                <c:pt idx="87">
                  <c:v>1693.4390948198402</c:v>
                </c:pt>
                <c:pt idx="88">
                  <c:v>1734.0345609368196</c:v>
                </c:pt>
                <c:pt idx="89">
                  <c:v>1750.8051769527021</c:v>
                </c:pt>
                <c:pt idx="90">
                  <c:v>1765.1201675834486</c:v>
                </c:pt>
                <c:pt idx="91">
                  <c:v>1815.9369120116985</c:v>
                </c:pt>
                <c:pt idx="92">
                  <c:v>1819.7350169619276</c:v>
                </c:pt>
                <c:pt idx="93">
                  <c:v>1836.1175024095191</c:v>
                </c:pt>
                <c:pt idx="94">
                  <c:v>1838.326143075888</c:v>
                </c:pt>
                <c:pt idx="95">
                  <c:v>1853.370221118204</c:v>
                </c:pt>
                <c:pt idx="96">
                  <c:v>1871.633416337188</c:v>
                </c:pt>
                <c:pt idx="97">
                  <c:v>1881.9032202258254</c:v>
                </c:pt>
                <c:pt idx="98">
                  <c:v>1890.1892182869469</c:v>
                </c:pt>
                <c:pt idx="99">
                  <c:v>1910.0293612270852</c:v>
                </c:pt>
                <c:pt idx="100">
                  <c:v>1924.2533617005911</c:v>
                </c:pt>
                <c:pt idx="101">
                  <c:v>1911.7179700704496</c:v>
                </c:pt>
                <c:pt idx="102">
                  <c:v>1894.8175184043282</c:v>
                </c:pt>
                <c:pt idx="103">
                  <c:v>1882.7604297210246</c:v>
                </c:pt>
                <c:pt idx="104">
                  <c:v>1899.63387101429</c:v>
                </c:pt>
                <c:pt idx="105">
                  <c:v>1931.9318521703512</c:v>
                </c:pt>
                <c:pt idx="106">
                  <c:v>1978.3771773821682</c:v>
                </c:pt>
                <c:pt idx="107">
                  <c:v>1989.5779603893047</c:v>
                </c:pt>
                <c:pt idx="108">
                  <c:v>2003.8019406873932</c:v>
                </c:pt>
                <c:pt idx="109">
                  <c:v>1979.3808383823946</c:v>
                </c:pt>
                <c:pt idx="110">
                  <c:v>1938.3024883340067</c:v>
                </c:pt>
                <c:pt idx="111">
                  <c:v>1940.6215068614692</c:v>
                </c:pt>
                <c:pt idx="112">
                  <c:v>1960.0680581506961</c:v>
                </c:pt>
                <c:pt idx="113">
                  <c:v>2007.5289150694359</c:v>
                </c:pt>
                <c:pt idx="114">
                  <c:v>2034.8751525291059</c:v>
                </c:pt>
                <c:pt idx="115">
                  <c:v>2047.0268512825489</c:v>
                </c:pt>
                <c:pt idx="116">
                  <c:v>2039.5477944024226</c:v>
                </c:pt>
                <c:pt idx="117">
                  <c:v>2020.9440156581936</c:v>
                </c:pt>
                <c:pt idx="118">
                  <c:v>1927.5988060178065</c:v>
                </c:pt>
                <c:pt idx="119">
                  <c:v>1952.1810471060166</c:v>
                </c:pt>
                <c:pt idx="120">
                  <c:v>1886.7920062898249</c:v>
                </c:pt>
                <c:pt idx="121">
                  <c:v>2007.1097896337606</c:v>
                </c:pt>
                <c:pt idx="122">
                  <c:v>2052.2189853216814</c:v>
                </c:pt>
                <c:pt idx="123">
                  <c:v>2081.1963089097603</c:v>
                </c:pt>
                <c:pt idx="124">
                  <c:v>2127.4582699273005</c:v>
                </c:pt>
                <c:pt idx="125">
                  <c:v>2091.9661195022813</c:v>
                </c:pt>
                <c:pt idx="126">
                  <c:v>2134.5496868210398</c:v>
                </c:pt>
                <c:pt idx="127">
                  <c:v>2140.7516996116074</c:v>
                </c:pt>
                <c:pt idx="128">
                  <c:v>2159.2968842682626</c:v>
                </c:pt>
                <c:pt idx="129">
                  <c:v>2179.2239907908302</c:v>
                </c:pt>
                <c:pt idx="130">
                  <c:v>2164.943034418221</c:v>
                </c:pt>
                <c:pt idx="131">
                  <c:v>2222.7719409325723</c:v>
                </c:pt>
                <c:pt idx="132">
                  <c:v>2222.1687556301758</c:v>
                </c:pt>
                <c:pt idx="133">
                  <c:v>2268.4089346018245</c:v>
                </c:pt>
                <c:pt idx="134">
                  <c:v>2178.2648099817961</c:v>
                </c:pt>
                <c:pt idx="135">
                  <c:v>1902.1853030717223</c:v>
                </c:pt>
                <c:pt idx="136">
                  <c:v>2061.7332668889921</c:v>
                </c:pt>
                <c:pt idx="137">
                  <c:v>2105.9263299990662</c:v>
                </c:pt>
                <c:pt idx="138">
                  <c:v>2152.5470366459558</c:v>
                </c:pt>
                <c:pt idx="139">
                  <c:v>2226.8287159478546</c:v>
                </c:pt>
                <c:pt idx="140">
                  <c:v>2254.7760397148477</c:v>
                </c:pt>
                <c:pt idx="141">
                  <c:v>2224.7427596074003</c:v>
                </c:pt>
                <c:pt idx="142">
                  <c:v>2171.8267091227181</c:v>
                </c:pt>
                <c:pt idx="143">
                  <c:v>2335.6198528434402</c:v>
                </c:pt>
                <c:pt idx="144">
                  <c:v>2366.4200783416645</c:v>
                </c:pt>
                <c:pt idx="145">
                  <c:v>2353.3050499927317</c:v>
                </c:pt>
                <c:pt idx="146">
                  <c:v>2408.4469796120579</c:v>
                </c:pt>
                <c:pt idx="147">
                  <c:v>2465.5380199254091</c:v>
                </c:pt>
                <c:pt idx="148">
                  <c:v>2508.991555491054</c:v>
                </c:pt>
                <c:pt idx="149">
                  <c:v>2576.7131465372709</c:v>
                </c:pt>
                <c:pt idx="150">
                  <c:v>2630.4889425383717</c:v>
                </c:pt>
                <c:pt idx="151">
                  <c:v>2653.1485667130337</c:v>
                </c:pt>
                <c:pt idx="152">
                  <c:v>2684.500310734541</c:v>
                </c:pt>
                <c:pt idx="153">
                  <c:v>2630.4246630454973</c:v>
                </c:pt>
                <c:pt idx="154">
                  <c:v>2721.6329932747421</c:v>
                </c:pt>
                <c:pt idx="155">
                  <c:v>2694.034699596175</c:v>
                </c:pt>
                <c:pt idx="156">
                  <c:v>2767.1330429937311</c:v>
                </c:pt>
                <c:pt idx="157">
                  <c:v>2735.398662120017</c:v>
                </c:pt>
                <c:pt idx="158">
                  <c:v>2736.5246210472264</c:v>
                </c:pt>
                <c:pt idx="159">
                  <c:v>2799.3487628877947</c:v>
                </c:pt>
                <c:pt idx="160">
                  <c:v>2669.8281462922396</c:v>
                </c:pt>
                <c:pt idx="161">
                  <c:v>2670.5848297991142</c:v>
                </c:pt>
                <c:pt idx="162">
                  <c:v>2477.9568917156712</c:v>
                </c:pt>
                <c:pt idx="163">
                  <c:v>2588.8369385986853</c:v>
                </c:pt>
                <c:pt idx="164">
                  <c:v>2540.1898465947365</c:v>
                </c:pt>
                <c:pt idx="165">
                  <c:v>2454.5727279239427</c:v>
                </c:pt>
                <c:pt idx="166">
                  <c:v>2551.8370150534215</c:v>
                </c:pt>
                <c:pt idx="167">
                  <c:v>2676.9745584887069</c:v>
                </c:pt>
                <c:pt idx="168">
                  <c:v>2565.7634681319032</c:v>
                </c:pt>
                <c:pt idx="169">
                  <c:v>2728.2872918666103</c:v>
                </c:pt>
                <c:pt idx="170">
                  <c:v>2669.8359197549762</c:v>
                </c:pt>
                <c:pt idx="171">
                  <c:v>2693.6645037405037</c:v>
                </c:pt>
                <c:pt idx="172">
                  <c:v>2738.0910300071882</c:v>
                </c:pt>
                <c:pt idx="173">
                  <c:v>2635.6147780168999</c:v>
                </c:pt>
                <c:pt idx="174">
                  <c:v>2698.8566131085063</c:v>
                </c:pt>
                <c:pt idx="175">
                  <c:v>2729.8795773655011</c:v>
                </c:pt>
                <c:pt idx="176">
                  <c:v>2735.4282647977602</c:v>
                </c:pt>
                <c:pt idx="177">
                  <c:v>2585.4597560888847</c:v>
                </c:pt>
                <c:pt idx="178">
                  <c:v>2581.7233674924905</c:v>
                </c:pt>
                <c:pt idx="179">
                  <c:v>2755.5640264220342</c:v>
                </c:pt>
                <c:pt idx="180">
                  <c:v>2828.7361738389773</c:v>
                </c:pt>
                <c:pt idx="181">
                  <c:v>2850.3822796217623</c:v>
                </c:pt>
              </c:numCache>
            </c:numRef>
          </c:val>
          <c:smooth val="0"/>
          <c:extLst>
            <c:ext xmlns:c16="http://schemas.microsoft.com/office/drawing/2014/chart" uri="{C3380CC4-5D6E-409C-BE32-E72D297353CC}">
              <c16:uniqueId val="{00000000-8176-4501-B1E0-A5E15565AB07}"/>
            </c:ext>
          </c:extLst>
        </c:ser>
        <c:ser>
          <c:idx val="5"/>
          <c:order val="1"/>
          <c:tx>
            <c:strRef>
              <c:f>'Norme 2009 équilibré et réalisé'!$J$5</c:f>
              <c:strCache>
                <c:ptCount val="1"/>
                <c:pt idx="0">
                  <c:v>Port équilibré 60/40 selon les Normes</c:v>
                </c:pt>
              </c:strCache>
            </c:strRef>
          </c:tx>
          <c:spPr>
            <a:ln w="28575" cap="rnd">
              <a:solidFill>
                <a:srgbClr val="026028"/>
              </a:solidFill>
              <a:prstDash val="sysDash"/>
              <a:round/>
            </a:ln>
            <a:effectLst/>
          </c:spPr>
          <c:marker>
            <c:symbol val="none"/>
          </c:marker>
          <c:cat>
            <c:numRef>
              <c:f>'Norme 2009 équilibré et réalisé'!$A$6:$A$187</c:f>
              <c:numCache>
                <c:formatCode>m/d/yyyy</c:formatCode>
                <c:ptCount val="182"/>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numCache>
            </c:numRef>
          </c:cat>
          <c:val>
            <c:numRef>
              <c:f>'Norme 2009 équilibré et réalisé'!$J$6:$J$187</c:f>
              <c:numCache>
                <c:formatCode>_ * #,##0.00_)\ "$"_ ;_ * \(#,##0.00\)\ "$"_ ;_ * "-"??_)\ "$"_ ;_ @_ </c:formatCode>
                <c:ptCount val="182"/>
                <c:pt idx="0">
                  <c:v>1000</c:v>
                </c:pt>
                <c:pt idx="1">
                  <c:v>1005.0648349497708</c:v>
                </c:pt>
                <c:pt idx="2">
                  <c:v>1010.15532245261</c:v>
                </c:pt>
                <c:pt idx="3">
                  <c:v>1015.271592434465</c:v>
                </c:pt>
                <c:pt idx="4">
                  <c:v>1020.4137754793366</c:v>
                </c:pt>
                <c:pt idx="5">
                  <c:v>1025.5820028326118</c:v>
                </c:pt>
                <c:pt idx="6">
                  <c:v>1030.7764064044145</c:v>
                </c:pt>
                <c:pt idx="7">
                  <c:v>1035.9971187729707</c:v>
                </c:pt>
                <c:pt idx="8">
                  <c:v>1041.2442731879939</c:v>
                </c:pt>
                <c:pt idx="9">
                  <c:v>1046.5180035740852</c:v>
                </c:pt>
                <c:pt idx="10">
                  <c:v>1051.8184445341517</c:v>
                </c:pt>
                <c:pt idx="11">
                  <c:v>1057.1457313528419</c:v>
                </c:pt>
                <c:pt idx="12">
                  <c:v>1062.4999999999989</c:v>
                </c:pt>
                <c:pt idx="13">
                  <c:v>1067.8813871341304</c:v>
                </c:pt>
                <c:pt idx="14">
                  <c:v>1073.2900301058971</c:v>
                </c:pt>
                <c:pt idx="15">
                  <c:v>1078.726066961618</c:v>
                </c:pt>
                <c:pt idx="16">
                  <c:v>1084.1896364467941</c:v>
                </c:pt>
                <c:pt idx="17">
                  <c:v>1089.6808780096492</c:v>
                </c:pt>
                <c:pt idx="18">
                  <c:v>1095.1999318046894</c:v>
                </c:pt>
                <c:pt idx="19">
                  <c:v>1100.7469386962805</c:v>
                </c:pt>
                <c:pt idx="20">
                  <c:v>1106.3220402622426</c:v>
                </c:pt>
                <c:pt idx="21">
                  <c:v>1111.9253787974646</c:v>
                </c:pt>
                <c:pt idx="22">
                  <c:v>1117.5570973175352</c:v>
                </c:pt>
                <c:pt idx="23">
                  <c:v>1123.2173395623936</c:v>
                </c:pt>
                <c:pt idx="24">
                  <c:v>1128.9062499999977</c:v>
                </c:pt>
                <c:pt idx="25">
                  <c:v>1134.6239738300123</c:v>
                </c:pt>
                <c:pt idx="26">
                  <c:v>1140.3706569875144</c:v>
                </c:pt>
                <c:pt idx="27">
                  <c:v>1146.1464461467178</c:v>
                </c:pt>
                <c:pt idx="28">
                  <c:v>1151.9514887247174</c:v>
                </c:pt>
                <c:pt idx="29">
                  <c:v>1157.7859328852508</c:v>
                </c:pt>
                <c:pt idx="30">
                  <c:v>1163.649927542481</c:v>
                </c:pt>
                <c:pt idx="31">
                  <c:v>1169.5436223647964</c:v>
                </c:pt>
                <c:pt idx="32">
                  <c:v>1175.4671677786312</c:v>
                </c:pt>
                <c:pt idx="33">
                  <c:v>1181.4207149723045</c:v>
                </c:pt>
                <c:pt idx="34">
                  <c:v>1187.4044158998795</c:v>
                </c:pt>
                <c:pt idx="35">
                  <c:v>1193.4184232850414</c:v>
                </c:pt>
                <c:pt idx="36">
                  <c:v>1199.4628906249959</c:v>
                </c:pt>
                <c:pt idx="37">
                  <c:v>1205.5379721943866</c:v>
                </c:pt>
                <c:pt idx="38">
                  <c:v>1211.6438230492327</c:v>
                </c:pt>
                <c:pt idx="39">
                  <c:v>1217.7805990308864</c:v>
                </c:pt>
                <c:pt idx="40">
                  <c:v>1223.9484567700108</c:v>
                </c:pt>
                <c:pt idx="41">
                  <c:v>1230.1475536905775</c:v>
                </c:pt>
                <c:pt idx="42">
                  <c:v>1236.3780480138846</c:v>
                </c:pt>
                <c:pt idx="43">
                  <c:v>1242.6400987625948</c:v>
                </c:pt>
                <c:pt idx="44">
                  <c:v>1248.9338657647943</c:v>
                </c:pt>
                <c:pt idx="45">
                  <c:v>1255.2595096580721</c:v>
                </c:pt>
                <c:pt idx="46">
                  <c:v>1261.6171918936207</c:v>
                </c:pt>
                <c:pt idx="47">
                  <c:v>1268.0070747403552</c:v>
                </c:pt>
                <c:pt idx="48">
                  <c:v>1274.4293212890568</c:v>
                </c:pt>
                <c:pt idx="49">
                  <c:v>1280.8840954565344</c:v>
                </c:pt>
                <c:pt idx="50">
                  <c:v>1287.3715619898082</c:v>
                </c:pt>
                <c:pt idx="51">
                  <c:v>1293.8918864703153</c:v>
                </c:pt>
                <c:pt idx="52">
                  <c:v>1300.445235318135</c:v>
                </c:pt>
                <c:pt idx="53">
                  <c:v>1307.0317757962373</c:v>
                </c:pt>
                <c:pt idx="54">
                  <c:v>1313.651676014751</c:v>
                </c:pt>
                <c:pt idx="55">
                  <c:v>1320.3051049352555</c:v>
                </c:pt>
                <c:pt idx="56">
                  <c:v>1326.9922323750925</c:v>
                </c:pt>
                <c:pt idx="57">
                  <c:v>1333.7132290117004</c:v>
                </c:pt>
                <c:pt idx="58">
                  <c:v>1340.4682663869705</c:v>
                </c:pt>
                <c:pt idx="59">
                  <c:v>1347.257516911626</c:v>
                </c:pt>
                <c:pt idx="60">
                  <c:v>1354.0811538696214</c:v>
                </c:pt>
                <c:pt idx="61">
                  <c:v>1360.9393514225662</c:v>
                </c:pt>
                <c:pt idx="62">
                  <c:v>1367.8322846141698</c:v>
                </c:pt>
                <c:pt idx="63">
                  <c:v>1374.7601293747086</c:v>
                </c:pt>
                <c:pt idx="64">
                  <c:v>1381.7230625255172</c:v>
                </c:pt>
                <c:pt idx="65">
                  <c:v>1388.7212617835009</c:v>
                </c:pt>
                <c:pt idx="66">
                  <c:v>1395.754905765672</c:v>
                </c:pt>
                <c:pt idx="67">
                  <c:v>1402.824173993708</c:v>
                </c:pt>
                <c:pt idx="68">
                  <c:v>1409.9292468985348</c:v>
                </c:pt>
                <c:pt idx="69">
                  <c:v>1417.0703058249305</c:v>
                </c:pt>
                <c:pt idx="70">
                  <c:v>1424.2475330361551</c:v>
                </c:pt>
                <c:pt idx="71">
                  <c:v>1431.4611117186016</c:v>
                </c:pt>
                <c:pt idx="72">
                  <c:v>1438.7112259864718</c:v>
                </c:pt>
                <c:pt idx="73">
                  <c:v>1445.9980608864757</c:v>
                </c:pt>
                <c:pt idx="74">
                  <c:v>1453.3218024025543</c:v>
                </c:pt>
                <c:pt idx="75">
                  <c:v>1460.6826374606267</c:v>
                </c:pt>
                <c:pt idx="76">
                  <c:v>1468.0807539333607</c:v>
                </c:pt>
                <c:pt idx="77">
                  <c:v>1475.5163406449683</c:v>
                </c:pt>
                <c:pt idx="78">
                  <c:v>1482.9895873760249</c:v>
                </c:pt>
                <c:pt idx="79">
                  <c:v>1490.5006848683133</c:v>
                </c:pt>
                <c:pt idx="80">
                  <c:v>1498.0498248296917</c:v>
                </c:pt>
                <c:pt idx="81">
                  <c:v>1505.6371999389871</c:v>
                </c:pt>
                <c:pt idx="82">
                  <c:v>1513.2630038509133</c:v>
                </c:pt>
                <c:pt idx="83">
                  <c:v>1520.9274312010125</c:v>
                </c:pt>
                <c:pt idx="84">
                  <c:v>1528.6306776106246</c:v>
                </c:pt>
                <c:pt idx="85">
                  <c:v>1536.3729396918789</c:v>
                </c:pt>
                <c:pt idx="86">
                  <c:v>1544.1544150527125</c:v>
                </c:pt>
                <c:pt idx="87">
                  <c:v>1551.9753023019143</c:v>
                </c:pt>
                <c:pt idx="88">
                  <c:v>1559.8358010541942</c:v>
                </c:pt>
                <c:pt idx="89">
                  <c:v>1567.7361119352772</c:v>
                </c:pt>
                <c:pt idx="90">
                  <c:v>1575.6764365870249</c:v>
                </c:pt>
                <c:pt idx="91">
                  <c:v>1583.6569776725812</c:v>
                </c:pt>
                <c:pt idx="92">
                  <c:v>1591.6779388815457</c:v>
                </c:pt>
                <c:pt idx="93">
                  <c:v>1599.7395249351723</c:v>
                </c:pt>
                <c:pt idx="94">
                  <c:v>1607.8419415915937</c:v>
                </c:pt>
                <c:pt idx="95">
                  <c:v>1615.9853956510742</c:v>
                </c:pt>
                <c:pt idx="96">
                  <c:v>1624.1700949612871</c:v>
                </c:pt>
                <c:pt idx="97">
                  <c:v>1632.3962484226197</c:v>
                </c:pt>
                <c:pt idx="98">
                  <c:v>1640.6640659935053</c:v>
                </c:pt>
                <c:pt idx="99">
                  <c:v>1648.9737586957824</c:v>
                </c:pt>
                <c:pt idx="100">
                  <c:v>1657.3255386200799</c:v>
                </c:pt>
                <c:pt idx="101">
                  <c:v>1665.7196189312306</c:v>
                </c:pt>
                <c:pt idx="102">
                  <c:v>1674.1562138737124</c:v>
                </c:pt>
                <c:pt idx="103">
                  <c:v>1682.6355387771159</c:v>
                </c:pt>
                <c:pt idx="104">
                  <c:v>1691.1578100616407</c:v>
                </c:pt>
                <c:pt idx="105">
                  <c:v>1699.7232452436187</c:v>
                </c:pt>
                <c:pt idx="106">
                  <c:v>1708.3320629410666</c:v>
                </c:pt>
                <c:pt idx="107">
                  <c:v>1716.9844828792648</c:v>
                </c:pt>
                <c:pt idx="108">
                  <c:v>1725.6807258963659</c:v>
                </c:pt>
                <c:pt idx="109">
                  <c:v>1734.4210139490317</c:v>
                </c:pt>
                <c:pt idx="110">
                  <c:v>1743.2055701180977</c:v>
                </c:pt>
                <c:pt idx="111">
                  <c:v>1752.0346186142672</c:v>
                </c:pt>
                <c:pt idx="112">
                  <c:v>1760.9083847838331</c:v>
                </c:pt>
                <c:pt idx="113">
                  <c:v>1769.8270951144307</c:v>
                </c:pt>
                <c:pt idx="114">
                  <c:v>1778.7909772408177</c:v>
                </c:pt>
                <c:pt idx="115">
                  <c:v>1787.800259950684</c:v>
                </c:pt>
                <c:pt idx="116">
                  <c:v>1796.8551731904915</c:v>
                </c:pt>
                <c:pt idx="117">
                  <c:v>1805.9559480713433</c:v>
                </c:pt>
                <c:pt idx="118">
                  <c:v>1815.1028168748815</c:v>
                </c:pt>
                <c:pt idx="119">
                  <c:v>1824.2960130592169</c:v>
                </c:pt>
                <c:pt idx="120">
                  <c:v>1833.5357712648868</c:v>
                </c:pt>
                <c:pt idx="121">
                  <c:v>1842.8223273208441</c:v>
                </c:pt>
                <c:pt idx="122">
                  <c:v>1852.1559182504768</c:v>
                </c:pt>
                <c:pt idx="123">
                  <c:v>1861.5367822776568</c:v>
                </c:pt>
                <c:pt idx="124">
                  <c:v>1870.9651588328206</c:v>
                </c:pt>
                <c:pt idx="125">
                  <c:v>1880.4412885590807</c:v>
                </c:pt>
                <c:pt idx="126">
                  <c:v>1889.9654133183669</c:v>
                </c:pt>
                <c:pt idx="127">
                  <c:v>1899.5377761975999</c:v>
                </c:pt>
                <c:pt idx="128">
                  <c:v>1909.1586215148955</c:v>
                </c:pt>
                <c:pt idx="129">
                  <c:v>1918.8281948258004</c:v>
                </c:pt>
                <c:pt idx="130">
                  <c:v>1928.5467429295597</c:v>
                </c:pt>
                <c:pt idx="131">
                  <c:v>1938.3145138754162</c:v>
                </c:pt>
                <c:pt idx="132">
                  <c:v>1948.1317569689404</c:v>
                </c:pt>
                <c:pt idx="133">
                  <c:v>1957.9987227783952</c:v>
                </c:pt>
                <c:pt idx="134">
                  <c:v>1967.9156631411299</c:v>
                </c:pt>
                <c:pt idx="135">
                  <c:v>1977.8828311700086</c:v>
                </c:pt>
                <c:pt idx="136">
                  <c:v>1987.90048125987</c:v>
                </c:pt>
                <c:pt idx="137">
                  <c:v>1997.9688690940213</c:v>
                </c:pt>
                <c:pt idx="138">
                  <c:v>2008.0882516507629</c:v>
                </c:pt>
                <c:pt idx="139">
                  <c:v>2018.2588872099479</c:v>
                </c:pt>
                <c:pt idx="140">
                  <c:v>2028.4810353595744</c:v>
                </c:pt>
                <c:pt idx="141">
                  <c:v>2038.7549570024109</c:v>
                </c:pt>
                <c:pt idx="142">
                  <c:v>2049.0809143626552</c:v>
                </c:pt>
                <c:pt idx="143">
                  <c:v>2059.4591709926276</c:v>
                </c:pt>
                <c:pt idx="144">
                  <c:v>2069.889991779497</c:v>
                </c:pt>
                <c:pt idx="145">
                  <c:v>2080.3736429520427</c:v>
                </c:pt>
                <c:pt idx="146">
                  <c:v>2090.9103920874481</c:v>
                </c:pt>
                <c:pt idx="147">
                  <c:v>2101.5005081181316</c:v>
                </c:pt>
                <c:pt idx="148">
                  <c:v>2112.1442613386093</c:v>
                </c:pt>
                <c:pt idx="149">
                  <c:v>2122.8419234123949</c:v>
                </c:pt>
                <c:pt idx="150">
                  <c:v>2133.5937673789326</c:v>
                </c:pt>
                <c:pt idx="151">
                  <c:v>2144.4000676605665</c:v>
                </c:pt>
                <c:pt idx="152">
                  <c:v>2155.2611000695447</c:v>
                </c:pt>
                <c:pt idx="153">
                  <c:v>2166.1771418150583</c:v>
                </c:pt>
                <c:pt idx="154">
                  <c:v>2177.1484715103179</c:v>
                </c:pt>
                <c:pt idx="155">
                  <c:v>2188.1753691796634</c:v>
                </c:pt>
                <c:pt idx="156">
                  <c:v>2199.2581162657125</c:v>
                </c:pt>
                <c:pt idx="157">
                  <c:v>2210.3969956365422</c:v>
                </c:pt>
                <c:pt idx="158">
                  <c:v>2221.5922915929104</c:v>
                </c:pt>
                <c:pt idx="159">
                  <c:v>2232.8442898755115</c:v>
                </c:pt>
                <c:pt idx="160">
                  <c:v>2244.1532776722693</c:v>
                </c:pt>
                <c:pt idx="161">
                  <c:v>2255.5195436256668</c:v>
                </c:pt>
                <c:pt idx="162">
                  <c:v>2266.943377840113</c:v>
                </c:pt>
                <c:pt idx="163">
                  <c:v>2278.4250718893491</c:v>
                </c:pt>
                <c:pt idx="164">
                  <c:v>2289.9649188238882</c:v>
                </c:pt>
                <c:pt idx="165">
                  <c:v>2301.5632131784964</c:v>
                </c:pt>
                <c:pt idx="166">
                  <c:v>2313.2202509797098</c:v>
                </c:pt>
                <c:pt idx="167">
                  <c:v>2324.9363297533896</c:v>
                </c:pt>
                <c:pt idx="168">
                  <c:v>2336.7117485323165</c:v>
                </c:pt>
                <c:pt idx="169">
                  <c:v>2348.5468078638232</c:v>
                </c:pt>
                <c:pt idx="170">
                  <c:v>2360.4418098174647</c:v>
                </c:pt>
                <c:pt idx="171">
                  <c:v>2372.3970579927286</c:v>
                </c:pt>
                <c:pt idx="172">
                  <c:v>2384.4128575267837</c:v>
                </c:pt>
                <c:pt idx="173">
                  <c:v>2396.4895151022683</c:v>
                </c:pt>
                <c:pt idx="174">
                  <c:v>2408.6273389551175</c:v>
                </c:pt>
                <c:pt idx="175">
                  <c:v>2420.8266388824309</c:v>
                </c:pt>
                <c:pt idx="176">
                  <c:v>2433.0877262503791</c:v>
                </c:pt>
                <c:pt idx="177">
                  <c:v>2445.4109140021505</c:v>
                </c:pt>
                <c:pt idx="178">
                  <c:v>2457.7965166659396</c:v>
                </c:pt>
                <c:pt idx="179">
                  <c:v>2470.2448503629744</c:v>
                </c:pt>
                <c:pt idx="180">
                  <c:v>2482.7562328155841</c:v>
                </c:pt>
                <c:pt idx="181">
                  <c:v>2495.3309833553099</c:v>
                </c:pt>
              </c:numCache>
            </c:numRef>
          </c:val>
          <c:smooth val="0"/>
          <c:extLst>
            <c:ext xmlns:c16="http://schemas.microsoft.com/office/drawing/2014/chart" uri="{C3380CC4-5D6E-409C-BE32-E72D297353CC}">
              <c16:uniqueId val="{00000001-8176-4501-B1E0-A5E15565AB07}"/>
            </c:ext>
          </c:extLst>
        </c:ser>
        <c:dLbls>
          <c:showLegendKey val="0"/>
          <c:showVal val="0"/>
          <c:showCatName val="0"/>
          <c:showSerName val="0"/>
          <c:showPercent val="0"/>
          <c:showBubbleSize val="0"/>
        </c:dLbls>
        <c:smooth val="0"/>
        <c:axId val="761231816"/>
        <c:axId val="761223944"/>
      </c:lineChart>
      <c:dateAx>
        <c:axId val="761231816"/>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fr-FR"/>
          </a:p>
        </c:txPr>
        <c:crossAx val="761223944"/>
        <c:crosses val="autoZero"/>
        <c:auto val="1"/>
        <c:lblOffset val="100"/>
        <c:baseTimeUnit val="months"/>
      </c:dateAx>
      <c:valAx>
        <c:axId val="761223944"/>
        <c:scaling>
          <c:orientation val="minMax"/>
          <c:max val="3750"/>
          <c:min val="900"/>
        </c:scaling>
        <c:delete val="0"/>
        <c:axPos val="l"/>
        <c:majorGridlines>
          <c:spPr>
            <a:ln w="9525" cap="flat" cmpd="sng" algn="ctr">
              <a:solidFill>
                <a:schemeClr val="tx1">
                  <a:lumMod val="15000"/>
                  <a:lumOff val="85000"/>
                </a:schemeClr>
              </a:solidFill>
              <a:round/>
            </a:ln>
            <a:effectLst/>
          </c:spPr>
        </c:majorGridlines>
        <c:numFmt formatCode="#,##0\ &quot;$&quot;"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fr-FR"/>
          </a:p>
        </c:txPr>
        <c:crossAx val="761231816"/>
        <c:crosses val="autoZero"/>
        <c:crossBetween val="between"/>
        <c:majorUnit val="250"/>
      </c:valAx>
      <c:spPr>
        <a:noFill/>
        <a:ln>
          <a:noFill/>
        </a:ln>
        <a:effectLst/>
      </c:spPr>
    </c:plotArea>
    <c:legend>
      <c:legendPos val="b"/>
      <c:legendEntry>
        <c:idx val="0"/>
        <c:txPr>
          <a:bodyPr rot="0" spcFirstLastPara="1" vertOverflow="ellipsis" vert="horz" wrap="square" anchor="ctr" anchorCtr="1"/>
          <a:lstStyle/>
          <a:p>
            <a:pPr>
              <a:defRPr sz="1050" b="0" i="0" u="none" strike="noStrike" kern="1200" baseline="0">
                <a:ln>
                  <a:noFill/>
                </a:ln>
                <a:solidFill>
                  <a:schemeClr val="tx1">
                    <a:lumMod val="65000"/>
                    <a:lumOff val="35000"/>
                  </a:schemeClr>
                </a:solidFill>
                <a:latin typeface="+mn-lt"/>
                <a:ea typeface="+mn-ea"/>
                <a:cs typeface="+mn-cs"/>
              </a:defRPr>
            </a:pPr>
            <a:endParaRPr lang="fr-FR"/>
          </a:p>
        </c:txPr>
      </c:legendEntry>
      <c:layout>
        <c:manualLayout>
          <c:xMode val="edge"/>
          <c:yMode val="edge"/>
          <c:x val="9.3185552892844914E-2"/>
          <c:y val="1.9657760695227084E-2"/>
          <c:w val="0.30908956514529712"/>
          <c:h val="0.13387754045290257"/>
        </c:manualLayout>
      </c:layout>
      <c:overlay val="0"/>
      <c:spPr>
        <a:solidFill>
          <a:schemeClr val="bg1"/>
        </a:solidFill>
        <a:ln>
          <a:solidFill>
            <a:schemeClr val="tx1"/>
          </a:solid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pPr>
      <a:endParaRPr lang="fr-FR"/>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788885085016553E-2"/>
          <c:y val="1.7927438528713844E-2"/>
          <c:w val="0.89457001027045546"/>
          <c:h val="0.82092927701456708"/>
        </c:manualLayout>
      </c:layout>
      <c:lineChart>
        <c:grouping val="standard"/>
        <c:varyColors val="0"/>
        <c:ser>
          <c:idx val="0"/>
          <c:order val="0"/>
          <c:tx>
            <c:strRef>
              <c:f>'Données Normes vs réalité '!$E$5</c:f>
              <c:strCache>
                <c:ptCount val="1"/>
                <c:pt idx="0">
                  <c:v>S&amp;P/TSX réalisé</c:v>
                </c:pt>
              </c:strCache>
            </c:strRef>
          </c:tx>
          <c:spPr>
            <a:ln w="28575" cap="rnd">
              <a:solidFill>
                <a:srgbClr val="BDE6EF"/>
              </a:solidFill>
              <a:round/>
            </a:ln>
            <a:effectLst/>
          </c:spPr>
          <c:marker>
            <c:symbol val="none"/>
          </c:marker>
          <c:cat>
            <c:numRef>
              <c:f>'Données Normes vs réalité '!$A$6:$A$186</c:f>
              <c:numCache>
                <c:formatCode>m/d/yyyy</c:formatCode>
                <c:ptCount val="18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numCache>
            </c:numRef>
          </c:cat>
          <c:val>
            <c:numRef>
              <c:f>'Données Normes vs réalité '!$E$6:$E$187</c:f>
              <c:numCache>
                <c:formatCode>_ * #,##0.00_)\ "$"_ ;_ * \(#,##0.00\)\ "$"_ ;_ * "-"??_)\ "$"_ ;_ @_ </c:formatCode>
                <c:ptCount val="182"/>
                <c:pt idx="0">
                  <c:v>1000</c:v>
                </c:pt>
                <c:pt idx="1">
                  <c:v>970.38921141519631</c:v>
                </c:pt>
                <c:pt idx="2">
                  <c:v>909.14960740996821</c:v>
                </c:pt>
                <c:pt idx="3">
                  <c:v>979.95992681985967</c:v>
                </c:pt>
                <c:pt idx="4">
                  <c:v>1051.1137679499893</c:v>
                </c:pt>
                <c:pt idx="5">
                  <c:v>1171.6054263370133</c:v>
                </c:pt>
                <c:pt idx="6">
                  <c:v>1175.6379968982903</c:v>
                </c:pt>
                <c:pt idx="7">
                  <c:v>1225.2231149626566</c:v>
                </c:pt>
                <c:pt idx="8">
                  <c:v>1236.8257896427981</c:v>
                </c:pt>
                <c:pt idx="9">
                  <c:v>1300.4147513190101</c:v>
                </c:pt>
                <c:pt idx="10">
                  <c:v>1247.834158685265</c:v>
                </c:pt>
                <c:pt idx="11">
                  <c:v>1312.1576211752183</c:v>
                </c:pt>
                <c:pt idx="12">
                  <c:v>1350.5497653690047</c:v>
                </c:pt>
                <c:pt idx="13">
                  <c:v>1278.3239971473326</c:v>
                </c:pt>
                <c:pt idx="14">
                  <c:v>1341.8946724962314</c:v>
                </c:pt>
                <c:pt idx="15">
                  <c:v>1392.9932018401266</c:v>
                </c:pt>
                <c:pt idx="16">
                  <c:v>1416.1955034791911</c:v>
                </c:pt>
                <c:pt idx="17">
                  <c:v>1366.9373623627323</c:v>
                </c:pt>
                <c:pt idx="18">
                  <c:v>1316.1753885191467</c:v>
                </c:pt>
                <c:pt idx="19">
                  <c:v>1368.2818428089886</c:v>
                </c:pt>
                <c:pt idx="20">
                  <c:v>1394.2366720974153</c:v>
                </c:pt>
                <c:pt idx="21">
                  <c:v>1451.2351543322486</c:v>
                </c:pt>
                <c:pt idx="22">
                  <c:v>1490.57078593764</c:v>
                </c:pt>
                <c:pt idx="23">
                  <c:v>1525.9025826389607</c:v>
                </c:pt>
                <c:pt idx="24">
                  <c:v>1588.3251378658463</c:v>
                </c:pt>
                <c:pt idx="25">
                  <c:v>1603.98824798698</c:v>
                </c:pt>
                <c:pt idx="26">
                  <c:v>1675.1547153907306</c:v>
                </c:pt>
                <c:pt idx="27">
                  <c:v>1677.2419690368938</c:v>
                </c:pt>
                <c:pt idx="28">
                  <c:v>1660.1055034008211</c:v>
                </c:pt>
                <c:pt idx="29">
                  <c:v>1645.7058914192714</c:v>
                </c:pt>
                <c:pt idx="30">
                  <c:v>1590.9000269070245</c:v>
                </c:pt>
                <c:pt idx="31">
                  <c:v>1551.1538237145801</c:v>
                </c:pt>
                <c:pt idx="32">
                  <c:v>1532.4033719987565</c:v>
                </c:pt>
                <c:pt idx="33">
                  <c:v>1399.6755483068166</c:v>
                </c:pt>
                <c:pt idx="34">
                  <c:v>1478.1561112470492</c:v>
                </c:pt>
                <c:pt idx="35">
                  <c:v>1475.0339385527159</c:v>
                </c:pt>
                <c:pt idx="36">
                  <c:v>1449.9729623589017</c:v>
                </c:pt>
                <c:pt idx="37">
                  <c:v>1513.3794961507285</c:v>
                </c:pt>
                <c:pt idx="38">
                  <c:v>1538.7043179243458</c:v>
                </c:pt>
                <c:pt idx="39">
                  <c:v>1513.6220076819995</c:v>
                </c:pt>
                <c:pt idx="40">
                  <c:v>1504.5959635980182</c:v>
                </c:pt>
                <c:pt idx="41">
                  <c:v>1412.2143087898896</c:v>
                </c:pt>
                <c:pt idx="42">
                  <c:v>1427.762911670944</c:v>
                </c:pt>
                <c:pt idx="43">
                  <c:v>1439.1883831316472</c:v>
                </c:pt>
                <c:pt idx="44">
                  <c:v>1477.2940415308622</c:v>
                </c:pt>
                <c:pt idx="45">
                  <c:v>1527.961971405409</c:v>
                </c:pt>
                <c:pt idx="46">
                  <c:v>1544.2864370310324</c:v>
                </c:pt>
                <c:pt idx="47">
                  <c:v>1524.4858276609441</c:v>
                </c:pt>
                <c:pt idx="48">
                  <c:v>1554.1950141022419</c:v>
                </c:pt>
                <c:pt idx="49">
                  <c:v>1591.657428298005</c:v>
                </c:pt>
                <c:pt idx="50">
                  <c:v>1609.1497815654668</c:v>
                </c:pt>
                <c:pt idx="51">
                  <c:v>1606.0519906408838</c:v>
                </c:pt>
                <c:pt idx="52">
                  <c:v>1572.7909028133956</c:v>
                </c:pt>
                <c:pt idx="53">
                  <c:v>1600.630529981305</c:v>
                </c:pt>
                <c:pt idx="54">
                  <c:v>1540.5020380547185</c:v>
                </c:pt>
                <c:pt idx="55">
                  <c:v>1589.5982145578328</c:v>
                </c:pt>
                <c:pt idx="56">
                  <c:v>1614.2098695662401</c:v>
                </c:pt>
                <c:pt idx="57">
                  <c:v>1636.7786805805304</c:v>
                </c:pt>
                <c:pt idx="58">
                  <c:v>1714.1028510125841</c:v>
                </c:pt>
                <c:pt idx="59">
                  <c:v>1721.8614784582714</c:v>
                </c:pt>
                <c:pt idx="60">
                  <c:v>1756.11351107063</c:v>
                </c:pt>
                <c:pt idx="61">
                  <c:v>1770.4478147403479</c:v>
                </c:pt>
                <c:pt idx="62">
                  <c:v>1839.9602402997568</c:v>
                </c:pt>
                <c:pt idx="63">
                  <c:v>1862.551691528816</c:v>
                </c:pt>
                <c:pt idx="64">
                  <c:v>1907.7006336647808</c:v>
                </c:pt>
                <c:pt idx="65">
                  <c:v>1904.5623515868617</c:v>
                </c:pt>
                <c:pt idx="66">
                  <c:v>1982.0032062027228</c:v>
                </c:pt>
                <c:pt idx="67">
                  <c:v>2010.1624087098653</c:v>
                </c:pt>
                <c:pt idx="68">
                  <c:v>2052.1351899470487</c:v>
                </c:pt>
                <c:pt idx="69">
                  <c:v>1970.3295631570566</c:v>
                </c:pt>
                <c:pt idx="70">
                  <c:v>1929.5706457424644</c:v>
                </c:pt>
                <c:pt idx="71">
                  <c:v>1950.0504615556099</c:v>
                </c:pt>
                <c:pt idx="72">
                  <c:v>1941.4476153323023</c:v>
                </c:pt>
                <c:pt idx="73">
                  <c:v>1952.1050610458567</c:v>
                </c:pt>
                <c:pt idx="74">
                  <c:v>2029.7705762544208</c:v>
                </c:pt>
                <c:pt idx="75">
                  <c:v>1991.6126712057398</c:v>
                </c:pt>
                <c:pt idx="76">
                  <c:v>2039.9599790665097</c:v>
                </c:pt>
                <c:pt idx="77">
                  <c:v>2015.1166972454703</c:v>
                </c:pt>
                <c:pt idx="78">
                  <c:v>1959.0521238698402</c:v>
                </c:pt>
                <c:pt idx="79">
                  <c:v>1952.8691682942954</c:v>
                </c:pt>
                <c:pt idx="80">
                  <c:v>1874.0315865827126</c:v>
                </c:pt>
                <c:pt idx="81">
                  <c:v>1805.1635363667162</c:v>
                </c:pt>
                <c:pt idx="82">
                  <c:v>1840.4705159095408</c:v>
                </c:pt>
                <c:pt idx="83">
                  <c:v>1836.2363603590748</c:v>
                </c:pt>
                <c:pt idx="84">
                  <c:v>1779.9493033344691</c:v>
                </c:pt>
                <c:pt idx="85">
                  <c:v>1759.1464290721267</c:v>
                </c:pt>
                <c:pt idx="86">
                  <c:v>1767.379194861717</c:v>
                </c:pt>
                <c:pt idx="87">
                  <c:v>1860.7522298434612</c:v>
                </c:pt>
                <c:pt idx="88">
                  <c:v>1929.1740065952699</c:v>
                </c:pt>
                <c:pt idx="89">
                  <c:v>1948.3925012125587</c:v>
                </c:pt>
                <c:pt idx="90">
                  <c:v>1955.0622214056277</c:v>
                </c:pt>
                <c:pt idx="91">
                  <c:v>2031.4341966511652</c:v>
                </c:pt>
                <c:pt idx="92">
                  <c:v>2036.8587050319629</c:v>
                </c:pt>
                <c:pt idx="93">
                  <c:v>2061.6937144668373</c:v>
                </c:pt>
                <c:pt idx="94">
                  <c:v>2074.4314476066256</c:v>
                </c:pt>
                <c:pt idx="95">
                  <c:v>2119.9443747338696</c:v>
                </c:pt>
                <c:pt idx="96">
                  <c:v>2155.197366072246</c:v>
                </c:pt>
                <c:pt idx="97">
                  <c:v>2173.4863057177872</c:v>
                </c:pt>
                <c:pt idx="98">
                  <c:v>2178.0966371444083</c:v>
                </c:pt>
                <c:pt idx="99">
                  <c:v>2207.2167426129777</c:v>
                </c:pt>
                <c:pt idx="100">
                  <c:v>2216.9189454187967</c:v>
                </c:pt>
                <c:pt idx="101">
                  <c:v>2187.541960590353</c:v>
                </c:pt>
                <c:pt idx="102">
                  <c:v>2171.0433394665106</c:v>
                </c:pt>
                <c:pt idx="103">
                  <c:v>2169.7193222912952</c:v>
                </c:pt>
                <c:pt idx="104">
                  <c:v>2184.2090597431743</c:v>
                </c:pt>
                <c:pt idx="105">
                  <c:v>2251.032959798817</c:v>
                </c:pt>
                <c:pt idx="106">
                  <c:v>2312.5211707777539</c:v>
                </c:pt>
                <c:pt idx="107">
                  <c:v>2323.4385435724012</c:v>
                </c:pt>
                <c:pt idx="108">
                  <c:v>2351.2159101496968</c:v>
                </c:pt>
                <c:pt idx="109">
                  <c:v>2318.4172051699816</c:v>
                </c:pt>
                <c:pt idx="110">
                  <c:v>2248.5042219646671</c:v>
                </c:pt>
                <c:pt idx="111">
                  <c:v>2244.9523205784762</c:v>
                </c:pt>
                <c:pt idx="112">
                  <c:v>2285.8383715067685</c:v>
                </c:pt>
                <c:pt idx="113">
                  <c:v>2357.0462008413465</c:v>
                </c:pt>
                <c:pt idx="114">
                  <c:v>2396.9604640895727</c:v>
                </c:pt>
                <c:pt idx="115">
                  <c:v>2424.5253609590404</c:v>
                </c:pt>
                <c:pt idx="116">
                  <c:v>2404.6433338935349</c:v>
                </c:pt>
                <c:pt idx="117">
                  <c:v>2383.256167934665</c:v>
                </c:pt>
                <c:pt idx="118">
                  <c:v>2233.7249509969979</c:v>
                </c:pt>
                <c:pt idx="119">
                  <c:v>2264.6662875881998</c:v>
                </c:pt>
                <c:pt idx="120">
                  <c:v>2142.2806881580368</c:v>
                </c:pt>
                <c:pt idx="121">
                  <c:v>2329.4159956600465</c:v>
                </c:pt>
                <c:pt idx="122">
                  <c:v>2402.7485220729045</c:v>
                </c:pt>
                <c:pt idx="123">
                  <c:v>2427.0963315015092</c:v>
                </c:pt>
                <c:pt idx="124">
                  <c:v>2505.267333043656</c:v>
                </c:pt>
                <c:pt idx="125">
                  <c:v>2428.5056848708518</c:v>
                </c:pt>
                <c:pt idx="126">
                  <c:v>2489.8362851238994</c:v>
                </c:pt>
                <c:pt idx="127">
                  <c:v>2498.3816600327941</c:v>
                </c:pt>
                <c:pt idx="128">
                  <c:v>2509.2350306818453</c:v>
                </c:pt>
                <c:pt idx="129">
                  <c:v>2551.5979202350409</c:v>
                </c:pt>
                <c:pt idx="130">
                  <c:v>2529.6639060117609</c:v>
                </c:pt>
                <c:pt idx="131">
                  <c:v>2620.4703243384929</c:v>
                </c:pt>
                <c:pt idx="132">
                  <c:v>2632.3712403093355</c:v>
                </c:pt>
                <c:pt idx="133">
                  <c:v>2678.2899497474318</c:v>
                </c:pt>
                <c:pt idx="134">
                  <c:v>2520.2285965069636</c:v>
                </c:pt>
                <c:pt idx="135">
                  <c:v>2082.3058884586285</c:v>
                </c:pt>
                <c:pt idx="136">
                  <c:v>2307.0313540851225</c:v>
                </c:pt>
                <c:pt idx="137">
                  <c:v>2377.1524531108098</c:v>
                </c:pt>
                <c:pt idx="138">
                  <c:v>2435.6983069473249</c:v>
                </c:pt>
                <c:pt idx="139">
                  <c:v>2544.8903212211094</c:v>
                </c:pt>
                <c:pt idx="140">
                  <c:v>2604.6556989339078</c:v>
                </c:pt>
                <c:pt idx="141">
                  <c:v>2550.9565926128466</c:v>
                </c:pt>
                <c:pt idx="142">
                  <c:v>2471.5138205449502</c:v>
                </c:pt>
                <c:pt idx="143">
                  <c:v>2732.6991751124833</c:v>
                </c:pt>
                <c:pt idx="144">
                  <c:v>2779.788644887361</c:v>
                </c:pt>
                <c:pt idx="145">
                  <c:v>2770.8279091152122</c:v>
                </c:pt>
                <c:pt idx="146">
                  <c:v>2891.7658409664241</c:v>
                </c:pt>
                <c:pt idx="147">
                  <c:v>3003.6333190816085</c:v>
                </c:pt>
                <c:pt idx="148">
                  <c:v>3075.4123784503472</c:v>
                </c:pt>
                <c:pt idx="149">
                  <c:v>3181.3080645315786</c:v>
                </c:pt>
                <c:pt idx="150">
                  <c:v>3260.2549288182945</c:v>
                </c:pt>
                <c:pt idx="151">
                  <c:v>3286.4448680293176</c:v>
                </c:pt>
                <c:pt idx="152">
                  <c:v>3340.1087078619889</c:v>
                </c:pt>
                <c:pt idx="153">
                  <c:v>3265.8070061015383</c:v>
                </c:pt>
                <c:pt idx="154">
                  <c:v>3429.6050414533629</c:v>
                </c:pt>
                <c:pt idx="155">
                  <c:v>3373.9906600406307</c:v>
                </c:pt>
                <c:pt idx="156">
                  <c:v>3477.2639997074189</c:v>
                </c:pt>
                <c:pt idx="157">
                  <c:v>3462.9505946974873</c:v>
                </c:pt>
                <c:pt idx="158">
                  <c:v>3472.6445251171417</c:v>
                </c:pt>
                <c:pt idx="159">
                  <c:v>3610.0118512816539</c:v>
                </c:pt>
                <c:pt idx="160">
                  <c:v>3430.8863905315143</c:v>
                </c:pt>
                <c:pt idx="161">
                  <c:v>3432.8434629427575</c:v>
                </c:pt>
                <c:pt idx="162">
                  <c:v>3134.0000296064345</c:v>
                </c:pt>
                <c:pt idx="163">
                  <c:v>3279.9231800097355</c:v>
                </c:pt>
                <c:pt idx="164">
                  <c:v>3227.2158892510356</c:v>
                </c:pt>
                <c:pt idx="165">
                  <c:v>3089.8402907003574</c:v>
                </c:pt>
                <c:pt idx="166">
                  <c:v>3261.9860344705971</c:v>
                </c:pt>
                <c:pt idx="167">
                  <c:v>3442.6540775462181</c:v>
                </c:pt>
                <c:pt idx="168">
                  <c:v>3274.12859119522</c:v>
                </c:pt>
                <c:pt idx="169">
                  <c:v>3514.0373685452523</c:v>
                </c:pt>
                <c:pt idx="170">
                  <c:v>3437.2104120606155</c:v>
                </c:pt>
                <c:pt idx="171">
                  <c:v>3455.0552551856968</c:v>
                </c:pt>
                <c:pt idx="172">
                  <c:v>3518.9655337561235</c:v>
                </c:pt>
                <c:pt idx="173">
                  <c:v>3365.8179778979238</c:v>
                </c:pt>
                <c:pt idx="174">
                  <c:v>3470.8111031096319</c:v>
                </c:pt>
                <c:pt idx="175">
                  <c:v>3533.8797752349124</c:v>
                </c:pt>
                <c:pt idx="176">
                  <c:v>3544.9961206862749</c:v>
                </c:pt>
                <c:pt idx="177">
                  <c:v>3321.579869017648</c:v>
                </c:pt>
                <c:pt idx="178">
                  <c:v>3311.6917552174791</c:v>
                </c:pt>
                <c:pt idx="179">
                  <c:v>3558.8789262268579</c:v>
                </c:pt>
                <c:pt idx="180">
                  <c:v>3645.3780436938714</c:v>
                </c:pt>
                <c:pt idx="181">
                  <c:v>3696.0694845606781</c:v>
                </c:pt>
              </c:numCache>
            </c:numRef>
          </c:val>
          <c:smooth val="0"/>
          <c:extLst>
            <c:ext xmlns:c16="http://schemas.microsoft.com/office/drawing/2014/chart" uri="{C3380CC4-5D6E-409C-BE32-E72D297353CC}">
              <c16:uniqueId val="{00000000-E65F-4602-BCD7-102A1FAFA645}"/>
            </c:ext>
          </c:extLst>
        </c:ser>
        <c:ser>
          <c:idx val="2"/>
          <c:order val="1"/>
          <c:tx>
            <c:strRef>
              <c:f>'Données Normes vs réalité '!$G$5</c:f>
              <c:strCache>
                <c:ptCount val="1"/>
                <c:pt idx="0">
                  <c:v>FTSE universel réalisé</c:v>
                </c:pt>
              </c:strCache>
            </c:strRef>
          </c:tx>
          <c:spPr>
            <a:ln w="28575" cap="rnd">
              <a:solidFill>
                <a:srgbClr val="026028"/>
              </a:solidFill>
              <a:round/>
            </a:ln>
            <a:effectLst/>
          </c:spPr>
          <c:marker>
            <c:symbol val="none"/>
          </c:marker>
          <c:cat>
            <c:numRef>
              <c:f>'Données Normes vs réalité '!$A$6:$A$186</c:f>
              <c:numCache>
                <c:formatCode>m/d/yyyy</c:formatCode>
                <c:ptCount val="18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numCache>
            </c:numRef>
          </c:cat>
          <c:val>
            <c:numRef>
              <c:f>'Données Normes vs réalité '!$G$6:$G$187</c:f>
              <c:numCache>
                <c:formatCode>_ * #,##0.00_)\ "$"_ ;_ * \(#,##0.00\)\ "$"_ ;_ * "-"??_)\ "$"_ ;_ @_ </c:formatCode>
                <c:ptCount val="182"/>
                <c:pt idx="0">
                  <c:v>1000</c:v>
                </c:pt>
                <c:pt idx="1">
                  <c:v>990.47205437202422</c:v>
                </c:pt>
                <c:pt idx="2">
                  <c:v>997.26569739373963</c:v>
                </c:pt>
                <c:pt idx="3">
                  <c:v>1015.2272098072817</c:v>
                </c:pt>
                <c:pt idx="4">
                  <c:v>1015.4534357747051</c:v>
                </c:pt>
                <c:pt idx="5">
                  <c:v>1014.0985109698142</c:v>
                </c:pt>
                <c:pt idx="6">
                  <c:v>1027.9421959763238</c:v>
                </c:pt>
                <c:pt idx="7">
                  <c:v>1034.7438469968861</c:v>
                </c:pt>
                <c:pt idx="8">
                  <c:v>1046.4093563170527</c:v>
                </c:pt>
                <c:pt idx="9">
                  <c:v>1055.8376309593812</c:v>
                </c:pt>
                <c:pt idx="10">
                  <c:v>1055.2180120486064</c:v>
                </c:pt>
                <c:pt idx="11">
                  <c:v>1069.2995060208714</c:v>
                </c:pt>
                <c:pt idx="12">
                  <c:v>1054.1033272091211</c:v>
                </c:pt>
                <c:pt idx="13">
                  <c:v>1073.5227244127279</c:v>
                </c:pt>
                <c:pt idx="14">
                  <c:v>1075.1663661760435</c:v>
                </c:pt>
                <c:pt idx="15">
                  <c:v>1067.3579953004489</c:v>
                </c:pt>
                <c:pt idx="16">
                  <c:v>1066.7044853945545</c:v>
                </c:pt>
                <c:pt idx="17">
                  <c:v>1079.2465845884922</c:v>
                </c:pt>
                <c:pt idx="18">
                  <c:v>1098.6336637967527</c:v>
                </c:pt>
                <c:pt idx="19">
                  <c:v>1103.7217460640691</c:v>
                </c:pt>
                <c:pt idx="20">
                  <c:v>1125.9286418662759</c:v>
                </c:pt>
                <c:pt idx="21">
                  <c:v>1133.2629678101332</c:v>
                </c:pt>
                <c:pt idx="22">
                  <c:v>1135.7962124453459</c:v>
                </c:pt>
                <c:pt idx="23">
                  <c:v>1123.3792382333902</c:v>
                </c:pt>
                <c:pt idx="24">
                  <c:v>1125.1953379718718</c:v>
                </c:pt>
                <c:pt idx="25">
                  <c:v>1120.2332386864141</c:v>
                </c:pt>
                <c:pt idx="26">
                  <c:v>1122.807238315758</c:v>
                </c:pt>
                <c:pt idx="27">
                  <c:v>1122.1208384145998</c:v>
                </c:pt>
                <c:pt idx="28">
                  <c:v>1131.701837034936</c:v>
                </c:pt>
                <c:pt idx="29">
                  <c:v>1149.1764345185941</c:v>
                </c:pt>
                <c:pt idx="30">
                  <c:v>1149.9343344094564</c:v>
                </c:pt>
                <c:pt idx="31">
                  <c:v>1173.4292310261912</c:v>
                </c:pt>
                <c:pt idx="32">
                  <c:v>1187.2430290370044</c:v>
                </c:pt>
                <c:pt idx="33">
                  <c:v>1208.7645259379087</c:v>
                </c:pt>
                <c:pt idx="34">
                  <c:v>1203.5450266895166</c:v>
                </c:pt>
                <c:pt idx="35">
                  <c:v>1213.61222523984</c:v>
                </c:pt>
                <c:pt idx="36">
                  <c:v>1234.0469222972438</c:v>
                </c:pt>
                <c:pt idx="37">
                  <c:v>1240.3103213953143</c:v>
                </c:pt>
                <c:pt idx="38">
                  <c:v>1235.3625221077973</c:v>
                </c:pt>
                <c:pt idx="39">
                  <c:v>1231.4300226740772</c:v>
                </c:pt>
                <c:pt idx="40">
                  <c:v>1233.0030224475652</c:v>
                </c:pt>
                <c:pt idx="41">
                  <c:v>1259.0004187039401</c:v>
                </c:pt>
                <c:pt idx="42">
                  <c:v>1259.1291186854075</c:v>
                </c:pt>
                <c:pt idx="43">
                  <c:v>1267.4660174848941</c:v>
                </c:pt>
                <c:pt idx="44">
                  <c:v>1266.1647176722811</c:v>
                </c:pt>
                <c:pt idx="45">
                  <c:v>1274.6875164449982</c:v>
                </c:pt>
                <c:pt idx="46">
                  <c:v>1272.270816793003</c:v>
                </c:pt>
                <c:pt idx="47">
                  <c:v>1280.1787156542655</c:v>
                </c:pt>
                <c:pt idx="48">
                  <c:v>1278.4770158993103</c:v>
                </c:pt>
                <c:pt idx="49">
                  <c:v>1268.7959172933884</c:v>
                </c:pt>
                <c:pt idx="50">
                  <c:v>1281.6659154401084</c:v>
                </c:pt>
                <c:pt idx="51">
                  <c:v>1287.3430146226062</c:v>
                </c:pt>
                <c:pt idx="52">
                  <c:v>1302.0434125057488</c:v>
                </c:pt>
                <c:pt idx="53">
                  <c:v>1282.9958152486031</c:v>
                </c:pt>
                <c:pt idx="54">
                  <c:v>1256.9984189922282</c:v>
                </c:pt>
                <c:pt idx="55">
                  <c:v>1259.3579186524603</c:v>
                </c:pt>
                <c:pt idx="56">
                  <c:v>1251.8647197314808</c:v>
                </c:pt>
                <c:pt idx="57">
                  <c:v>1258.4141187883674</c:v>
                </c:pt>
                <c:pt idx="58">
                  <c:v>1271.6416168836076</c:v>
                </c:pt>
                <c:pt idx="59">
                  <c:v>1268.6386173160397</c:v>
                </c:pt>
                <c:pt idx="60">
                  <c:v>1263.2189180964765</c:v>
                </c:pt>
                <c:pt idx="61">
                  <c:v>1296.108913360317</c:v>
                </c:pt>
                <c:pt idx="62">
                  <c:v>1300.6420127075507</c:v>
                </c:pt>
                <c:pt idx="63">
                  <c:v>1298.1681130637924</c:v>
                </c:pt>
                <c:pt idx="64">
                  <c:v>1304.7461121165607</c:v>
                </c:pt>
                <c:pt idx="65">
                  <c:v>1320.7192098164348</c:v>
                </c:pt>
                <c:pt idx="66">
                  <c:v>1324.065409334582</c:v>
                </c:pt>
                <c:pt idx="67">
                  <c:v>1332.4166081320095</c:v>
                </c:pt>
                <c:pt idx="68">
                  <c:v>1346.630806085165</c:v>
                </c:pt>
                <c:pt idx="69">
                  <c:v>1338.1509073062705</c:v>
                </c:pt>
                <c:pt idx="70">
                  <c:v>1345.7728062087172</c:v>
                </c:pt>
                <c:pt idx="71">
                  <c:v>1366.6079032084631</c:v>
                </c:pt>
                <c:pt idx="72">
                  <c:v>1374.2584021067912</c:v>
                </c:pt>
                <c:pt idx="73">
                  <c:v>1437.8361929515893</c:v>
                </c:pt>
                <c:pt idx="74">
                  <c:v>1435.9056932295812</c:v>
                </c:pt>
                <c:pt idx="75">
                  <c:v>1431.343993886466</c:v>
                </c:pt>
                <c:pt idx="76">
                  <c:v>1411.8530966931551</c:v>
                </c:pt>
                <c:pt idx="77">
                  <c:v>1414.6844962854334</c:v>
                </c:pt>
                <c:pt idx="78">
                  <c:v>1406.833797415934</c:v>
                </c:pt>
                <c:pt idx="79">
                  <c:v>1427.0396945062848</c:v>
                </c:pt>
                <c:pt idx="80">
                  <c:v>1412.6967965716622</c:v>
                </c:pt>
                <c:pt idx="81">
                  <c:v>1408.8786971214686</c:v>
                </c:pt>
                <c:pt idx="82">
                  <c:v>1405.2607976424461</c:v>
                </c:pt>
                <c:pt idx="83">
                  <c:v>1406.6764974385851</c:v>
                </c:pt>
                <c:pt idx="84">
                  <c:v>1422.6352951405183</c:v>
                </c:pt>
                <c:pt idx="85">
                  <c:v>1428.169394343608</c:v>
                </c:pt>
                <c:pt idx="86">
                  <c:v>1431.2295939029391</c:v>
                </c:pt>
                <c:pt idx="87">
                  <c:v>1442.4693922844081</c:v>
                </c:pt>
                <c:pt idx="88">
                  <c:v>1441.3253924491439</c:v>
                </c:pt>
                <c:pt idx="89">
                  <c:v>1454.4241905629171</c:v>
                </c:pt>
                <c:pt idx="90">
                  <c:v>1480.2070868501798</c:v>
                </c:pt>
                <c:pt idx="91">
                  <c:v>1492.6909850524985</c:v>
                </c:pt>
                <c:pt idx="92">
                  <c:v>1494.0494848568746</c:v>
                </c:pt>
                <c:pt idx="93">
                  <c:v>1497.7531843235422</c:v>
                </c:pt>
                <c:pt idx="94">
                  <c:v>1484.1681862797818</c:v>
                </c:pt>
                <c:pt idx="95">
                  <c:v>1453.5089906947057</c:v>
                </c:pt>
                <c:pt idx="96">
                  <c:v>1446.2874917346014</c:v>
                </c:pt>
                <c:pt idx="97">
                  <c:v>1444.5285919878829</c:v>
                </c:pt>
                <c:pt idx="98">
                  <c:v>1458.3280900007551</c:v>
                </c:pt>
                <c:pt idx="99">
                  <c:v>1464.2482891482466</c:v>
                </c:pt>
                <c:pt idx="100">
                  <c:v>1485.2549861232824</c:v>
                </c:pt>
                <c:pt idx="101">
                  <c:v>1497.9819842905945</c:v>
                </c:pt>
                <c:pt idx="102">
                  <c:v>1480.4787868110548</c:v>
                </c:pt>
                <c:pt idx="103">
                  <c:v>1452.3220908656192</c:v>
                </c:pt>
                <c:pt idx="104">
                  <c:v>1472.7710879209637</c:v>
                </c:pt>
                <c:pt idx="105">
                  <c:v>1453.2801907276528</c:v>
                </c:pt>
                <c:pt idx="106">
                  <c:v>1477.1611872887893</c:v>
                </c:pt>
                <c:pt idx="107">
                  <c:v>1488.7870856146596</c:v>
                </c:pt>
                <c:pt idx="108">
                  <c:v>1482.6809864939378</c:v>
                </c:pt>
                <c:pt idx="109">
                  <c:v>1470.8262882010142</c:v>
                </c:pt>
                <c:pt idx="110">
                  <c:v>1472.999887888016</c:v>
                </c:pt>
                <c:pt idx="111">
                  <c:v>1484.1252862859587</c:v>
                </c:pt>
                <c:pt idx="112">
                  <c:v>1471.4125881165876</c:v>
                </c:pt>
                <c:pt idx="113">
                  <c:v>1483.2529864115702</c:v>
                </c:pt>
                <c:pt idx="114">
                  <c:v>1491.7471851884056</c:v>
                </c:pt>
                <c:pt idx="115">
                  <c:v>1480.7790867678118</c:v>
                </c:pt>
                <c:pt idx="116">
                  <c:v>1491.9044851657543</c:v>
                </c:pt>
                <c:pt idx="117">
                  <c:v>1477.475787243487</c:v>
                </c:pt>
                <c:pt idx="118">
                  <c:v>1468.4095885490194</c:v>
                </c:pt>
                <c:pt idx="119">
                  <c:v>1483.4531863827417</c:v>
                </c:pt>
                <c:pt idx="120">
                  <c:v>1503.558983487507</c:v>
                </c:pt>
                <c:pt idx="121">
                  <c:v>1523.6504805943314</c:v>
                </c:pt>
                <c:pt idx="122">
                  <c:v>1526.4246801948466</c:v>
                </c:pt>
                <c:pt idx="123">
                  <c:v>1562.3462750221368</c:v>
                </c:pt>
                <c:pt idx="124">
                  <c:v>1560.7446752527671</c:v>
                </c:pt>
                <c:pt idx="125">
                  <c:v>1587.1567714494254</c:v>
                </c:pt>
                <c:pt idx="126">
                  <c:v>1601.6197893667504</c:v>
                </c:pt>
                <c:pt idx="127">
                  <c:v>1604.306758979827</c:v>
                </c:pt>
                <c:pt idx="128">
                  <c:v>1634.3896646478886</c:v>
                </c:pt>
                <c:pt idx="129">
                  <c:v>1620.6630966245141</c:v>
                </c:pt>
                <c:pt idx="130">
                  <c:v>1617.8617270279117</c:v>
                </c:pt>
                <c:pt idx="131">
                  <c:v>1626.2243658236916</c:v>
                </c:pt>
                <c:pt idx="132">
                  <c:v>1606.8650286114362</c:v>
                </c:pt>
                <c:pt idx="133">
                  <c:v>1653.5874118834131</c:v>
                </c:pt>
                <c:pt idx="134">
                  <c:v>1665.3191301940456</c:v>
                </c:pt>
                <c:pt idx="135">
                  <c:v>1632.0044249913631</c:v>
                </c:pt>
                <c:pt idx="136">
                  <c:v>1693.7861360947966</c:v>
                </c:pt>
                <c:pt idx="137">
                  <c:v>1699.0871453314514</c:v>
                </c:pt>
                <c:pt idx="138">
                  <c:v>1727.8201311939015</c:v>
                </c:pt>
                <c:pt idx="139">
                  <c:v>1749.7363080379721</c:v>
                </c:pt>
                <c:pt idx="140">
                  <c:v>1729.956550886257</c:v>
                </c:pt>
                <c:pt idx="141">
                  <c:v>1735.4220100992311</c:v>
                </c:pt>
                <c:pt idx="142">
                  <c:v>1722.2960419893705</c:v>
                </c:pt>
                <c:pt idx="143">
                  <c:v>1740.0008694398755</c:v>
                </c:pt>
                <c:pt idx="144">
                  <c:v>1746.3672285231196</c:v>
                </c:pt>
                <c:pt idx="145">
                  <c:v>1727.0207613090108</c:v>
                </c:pt>
                <c:pt idx="146">
                  <c:v>1683.4686875805091</c:v>
                </c:pt>
                <c:pt idx="147">
                  <c:v>1658.3950711911102</c:v>
                </c:pt>
                <c:pt idx="148">
                  <c:v>1659.3603210521142</c:v>
                </c:pt>
                <c:pt idx="149">
                  <c:v>1669.8207695458098</c:v>
                </c:pt>
                <c:pt idx="150">
                  <c:v>1685.8399631184875</c:v>
                </c:pt>
                <c:pt idx="151">
                  <c:v>1703.2041147386078</c:v>
                </c:pt>
                <c:pt idx="152">
                  <c:v>1701.0877150433694</c:v>
                </c:pt>
                <c:pt idx="153">
                  <c:v>1677.3511484614351</c:v>
                </c:pt>
                <c:pt idx="154">
                  <c:v>1659.6749210068119</c:v>
                </c:pt>
                <c:pt idx="155">
                  <c:v>1674.1007589294913</c:v>
                </c:pt>
                <c:pt idx="156">
                  <c:v>1701.9366079231997</c:v>
                </c:pt>
                <c:pt idx="157">
                  <c:v>1644.0707632538108</c:v>
                </c:pt>
                <c:pt idx="158">
                  <c:v>1632.3447649423545</c:v>
                </c:pt>
                <c:pt idx="159">
                  <c:v>1583.3541302970059</c:v>
                </c:pt>
                <c:pt idx="160">
                  <c:v>1528.2407799333284</c:v>
                </c:pt>
                <c:pt idx="161">
                  <c:v>1527.1968800836498</c:v>
                </c:pt>
                <c:pt idx="162">
                  <c:v>1493.892184879526</c:v>
                </c:pt>
                <c:pt idx="163">
                  <c:v>1552.2075764821095</c:v>
                </c:pt>
                <c:pt idx="164">
                  <c:v>1509.6507826102879</c:v>
                </c:pt>
                <c:pt idx="165">
                  <c:v>1501.6713837593211</c:v>
                </c:pt>
                <c:pt idx="166">
                  <c:v>1486.6134859276583</c:v>
                </c:pt>
                <c:pt idx="167">
                  <c:v>1528.45527990244</c:v>
                </c:pt>
                <c:pt idx="168">
                  <c:v>1503.2157835369278</c:v>
                </c:pt>
                <c:pt idx="169">
                  <c:v>1549.6621768486473</c:v>
                </c:pt>
                <c:pt idx="170">
                  <c:v>1518.7741812965185</c:v>
                </c:pt>
                <c:pt idx="171">
                  <c:v>1551.5783765727144</c:v>
                </c:pt>
                <c:pt idx="172">
                  <c:v>1566.7792743837852</c:v>
                </c:pt>
                <c:pt idx="173">
                  <c:v>1540.3099781953638</c:v>
                </c:pt>
                <c:pt idx="174">
                  <c:v>1540.9248781068181</c:v>
                </c:pt>
                <c:pt idx="175">
                  <c:v>1523.8792805613843</c:v>
                </c:pt>
                <c:pt idx="176">
                  <c:v>1521.0764809649875</c:v>
                </c:pt>
                <c:pt idx="177">
                  <c:v>1481.2795866957401</c:v>
                </c:pt>
                <c:pt idx="178">
                  <c:v>1486.7707859050076</c:v>
                </c:pt>
                <c:pt idx="179">
                  <c:v>1550.5916767147992</c:v>
                </c:pt>
                <c:pt idx="180">
                  <c:v>1603.7733690566356</c:v>
                </c:pt>
                <c:pt idx="181">
                  <c:v>1581.8514722133889</c:v>
                </c:pt>
              </c:numCache>
            </c:numRef>
          </c:val>
          <c:smooth val="0"/>
          <c:extLst>
            <c:ext xmlns:c16="http://schemas.microsoft.com/office/drawing/2014/chart" uri="{C3380CC4-5D6E-409C-BE32-E72D297353CC}">
              <c16:uniqueId val="{00000001-E65F-4602-BCD7-102A1FAFA645}"/>
            </c:ext>
          </c:extLst>
        </c:ser>
        <c:ser>
          <c:idx val="4"/>
          <c:order val="2"/>
          <c:tx>
            <c:strRef>
              <c:f>'Données Normes vs réalité '!$I$5</c:f>
              <c:strCache>
                <c:ptCount val="1"/>
                <c:pt idx="0">
                  <c:v>IPC réalisé</c:v>
                </c:pt>
              </c:strCache>
            </c:strRef>
          </c:tx>
          <c:spPr>
            <a:ln w="28575" cap="rnd">
              <a:solidFill>
                <a:srgbClr val="F75B1F"/>
              </a:solidFill>
              <a:round/>
            </a:ln>
            <a:effectLst/>
          </c:spPr>
          <c:marker>
            <c:symbol val="none"/>
          </c:marker>
          <c:cat>
            <c:numRef>
              <c:f>'Données Normes vs réalité '!$A$6:$A$186</c:f>
              <c:numCache>
                <c:formatCode>m/d/yyyy</c:formatCode>
                <c:ptCount val="18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numCache>
            </c:numRef>
          </c:cat>
          <c:val>
            <c:numRef>
              <c:f>'Données Normes vs réalité '!$I$6:$I$186</c:f>
              <c:numCache>
                <c:formatCode>_ * #,##0.00_)\ "$"_ ;_ * \(#,##0.00\)\ "$"_ ;_ * "-"??_)\ "$"_ ;_ @_ </c:formatCode>
                <c:ptCount val="181"/>
                <c:pt idx="0">
                  <c:v>1000</c:v>
                </c:pt>
                <c:pt idx="1">
                  <c:v>997.35216240070611</c:v>
                </c:pt>
                <c:pt idx="2">
                  <c:v>1004.4130626654899</c:v>
                </c:pt>
                <c:pt idx="3">
                  <c:v>1006.1782877316858</c:v>
                </c:pt>
                <c:pt idx="4">
                  <c:v>1005.2956751985879</c:v>
                </c:pt>
                <c:pt idx="5">
                  <c:v>1012.3565754633717</c:v>
                </c:pt>
                <c:pt idx="6">
                  <c:v>1015.8870255957634</c:v>
                </c:pt>
                <c:pt idx="7">
                  <c:v>1012.3565754633717</c:v>
                </c:pt>
                <c:pt idx="8">
                  <c:v>1012.3565754633717</c:v>
                </c:pt>
                <c:pt idx="9">
                  <c:v>1012.3565754633717</c:v>
                </c:pt>
                <c:pt idx="10">
                  <c:v>1011.4739629302736</c:v>
                </c:pt>
                <c:pt idx="11">
                  <c:v>1016.7696381288615</c:v>
                </c:pt>
                <c:pt idx="12">
                  <c:v>1013.2391879964696</c:v>
                </c:pt>
                <c:pt idx="13">
                  <c:v>1015.8870255957635</c:v>
                </c:pt>
                <c:pt idx="14">
                  <c:v>1020.3000882612533</c:v>
                </c:pt>
                <c:pt idx="15">
                  <c:v>1020.3000882612533</c:v>
                </c:pt>
                <c:pt idx="16">
                  <c:v>1023.8305383936453</c:v>
                </c:pt>
                <c:pt idx="17">
                  <c:v>1026.4783759929392</c:v>
                </c:pt>
                <c:pt idx="18">
                  <c:v>1025.5957634598412</c:v>
                </c:pt>
                <c:pt idx="19">
                  <c:v>1030.891438658429</c:v>
                </c:pt>
                <c:pt idx="20">
                  <c:v>1030.0088261253311</c:v>
                </c:pt>
                <c:pt idx="21">
                  <c:v>1031.774051191527</c:v>
                </c:pt>
                <c:pt idx="22">
                  <c:v>1036.1871138570168</c:v>
                </c:pt>
                <c:pt idx="23">
                  <c:v>1037.0697263901147</c:v>
                </c:pt>
                <c:pt idx="24">
                  <c:v>1037.0697263901147</c:v>
                </c:pt>
                <c:pt idx="25">
                  <c:v>1039.7175639894085</c:v>
                </c:pt>
                <c:pt idx="26">
                  <c:v>1042.3654015887023</c:v>
                </c:pt>
                <c:pt idx="27">
                  <c:v>1053.839364518976</c:v>
                </c:pt>
                <c:pt idx="28">
                  <c:v>1057.369814651368</c:v>
                </c:pt>
                <c:pt idx="29">
                  <c:v>1064.4307149161516</c:v>
                </c:pt>
                <c:pt idx="30">
                  <c:v>1057.3698146513677</c:v>
                </c:pt>
                <c:pt idx="31">
                  <c:v>1059.1350397175638</c:v>
                </c:pt>
                <c:pt idx="32">
                  <c:v>1061.7828773168576</c:v>
                </c:pt>
                <c:pt idx="33">
                  <c:v>1064.4307149161514</c:v>
                </c:pt>
                <c:pt idx="34">
                  <c:v>1066.1959399823475</c:v>
                </c:pt>
                <c:pt idx="35">
                  <c:v>1067.0785525154456</c:v>
                </c:pt>
                <c:pt idx="36">
                  <c:v>1060.9002647837597</c:v>
                </c:pt>
                <c:pt idx="37">
                  <c:v>1065.3133274492495</c:v>
                </c:pt>
                <c:pt idx="38">
                  <c:v>1069.7263901147394</c:v>
                </c:pt>
                <c:pt idx="39">
                  <c:v>1074.1394527802292</c:v>
                </c:pt>
                <c:pt idx="40">
                  <c:v>1078.5525154457191</c:v>
                </c:pt>
                <c:pt idx="41">
                  <c:v>1077.669902912621</c:v>
                </c:pt>
                <c:pt idx="42">
                  <c:v>1073.2568402471311</c:v>
                </c:pt>
                <c:pt idx="43">
                  <c:v>1072.3742277140332</c:v>
                </c:pt>
                <c:pt idx="44">
                  <c:v>1075.0220653133272</c:v>
                </c:pt>
                <c:pt idx="45">
                  <c:v>1076.787290379523</c:v>
                </c:pt>
                <c:pt idx="46">
                  <c:v>1078.5525154457189</c:v>
                </c:pt>
                <c:pt idx="47">
                  <c:v>1075.9046778464251</c:v>
                </c:pt>
                <c:pt idx="48">
                  <c:v>1069.7263901147394</c:v>
                </c:pt>
                <c:pt idx="49">
                  <c:v>1070.6090026478373</c:v>
                </c:pt>
                <c:pt idx="50">
                  <c:v>1082.965578111209</c:v>
                </c:pt>
                <c:pt idx="51">
                  <c:v>1084.7308031774048</c:v>
                </c:pt>
                <c:pt idx="52">
                  <c:v>1082.965578111209</c:v>
                </c:pt>
                <c:pt idx="53">
                  <c:v>1085.613415710503</c:v>
                </c:pt>
                <c:pt idx="54">
                  <c:v>1085.6134157105027</c:v>
                </c:pt>
                <c:pt idx="55">
                  <c:v>1086.4960282436007</c:v>
                </c:pt>
                <c:pt idx="56">
                  <c:v>1086.4960282436007</c:v>
                </c:pt>
                <c:pt idx="57">
                  <c:v>1088.2612533097968</c:v>
                </c:pt>
                <c:pt idx="58">
                  <c:v>1085.6134157105027</c:v>
                </c:pt>
                <c:pt idx="59">
                  <c:v>1085.6134157105027</c:v>
                </c:pt>
                <c:pt idx="60">
                  <c:v>1082.965578111209</c:v>
                </c:pt>
                <c:pt idx="61">
                  <c:v>1086.4960282436009</c:v>
                </c:pt>
                <c:pt idx="62">
                  <c:v>1095.3221535745806</c:v>
                </c:pt>
                <c:pt idx="63">
                  <c:v>1101.5004413062666</c:v>
                </c:pt>
                <c:pt idx="64">
                  <c:v>1105.0308914386585</c:v>
                </c:pt>
                <c:pt idx="65">
                  <c:v>1110.3265666372463</c:v>
                </c:pt>
                <c:pt idx="66">
                  <c:v>1111.2091791703444</c:v>
                </c:pt>
                <c:pt idx="67">
                  <c:v>1109.4439541041484</c:v>
                </c:pt>
                <c:pt idx="68">
                  <c:v>1109.4439541041484</c:v>
                </c:pt>
                <c:pt idx="69">
                  <c:v>1110.3265666372463</c:v>
                </c:pt>
                <c:pt idx="70">
                  <c:v>1111.2091791703444</c:v>
                </c:pt>
                <c:pt idx="71">
                  <c:v>1106.7961165048546</c:v>
                </c:pt>
                <c:pt idx="72">
                  <c:v>1098.8526037069728</c:v>
                </c:pt>
                <c:pt idx="73">
                  <c:v>1097.0873786407767</c:v>
                </c:pt>
                <c:pt idx="74">
                  <c:v>1106.7961165048546</c:v>
                </c:pt>
                <c:pt idx="75">
                  <c:v>1114.7396293027361</c:v>
                </c:pt>
                <c:pt idx="76">
                  <c:v>1113.8570167696382</c:v>
                </c:pt>
                <c:pt idx="77">
                  <c:v>1120.0353045013242</c:v>
                </c:pt>
                <c:pt idx="78">
                  <c:v>1122.6831421006179</c:v>
                </c:pt>
                <c:pt idx="79">
                  <c:v>1123.5657546337159</c:v>
                </c:pt>
                <c:pt idx="80">
                  <c:v>1123.5657546337159</c:v>
                </c:pt>
                <c:pt idx="81">
                  <c:v>1121.80052956752</c:v>
                </c:pt>
                <c:pt idx="82">
                  <c:v>1122.6831421006179</c:v>
                </c:pt>
                <c:pt idx="83">
                  <c:v>1121.80052956752</c:v>
                </c:pt>
                <c:pt idx="84">
                  <c:v>1116.5048543689322</c:v>
                </c:pt>
                <c:pt idx="85">
                  <c:v>1119.1526919682262</c:v>
                </c:pt>
                <c:pt idx="86">
                  <c:v>1121.8005295675202</c:v>
                </c:pt>
                <c:pt idx="87">
                  <c:v>1128.8614298323041</c:v>
                </c:pt>
                <c:pt idx="88">
                  <c:v>1132.391879964696</c:v>
                </c:pt>
                <c:pt idx="89">
                  <c:v>1136.8049426301859</c:v>
                </c:pt>
                <c:pt idx="90">
                  <c:v>1139.4527802294795</c:v>
                </c:pt>
                <c:pt idx="91">
                  <c:v>1137.6875551632836</c:v>
                </c:pt>
                <c:pt idx="92">
                  <c:v>1135.9223300970875</c:v>
                </c:pt>
                <c:pt idx="93">
                  <c:v>1136.8049426301857</c:v>
                </c:pt>
                <c:pt idx="94">
                  <c:v>1139.4527802294792</c:v>
                </c:pt>
                <c:pt idx="95">
                  <c:v>1135.0397175639894</c:v>
                </c:pt>
                <c:pt idx="96">
                  <c:v>1133.2744924977935</c:v>
                </c:pt>
                <c:pt idx="97">
                  <c:v>1142.9832303618712</c:v>
                </c:pt>
                <c:pt idx="98">
                  <c:v>1144.748455428067</c:v>
                </c:pt>
                <c:pt idx="99">
                  <c:v>1146.5136804942631</c:v>
                </c:pt>
                <c:pt idx="100">
                  <c:v>1150.926743159753</c:v>
                </c:pt>
                <c:pt idx="101">
                  <c:v>1151.8093556928509</c:v>
                </c:pt>
                <c:pt idx="102">
                  <c:v>1150.926743159753</c:v>
                </c:pt>
                <c:pt idx="103">
                  <c:v>1150.926743159753</c:v>
                </c:pt>
                <c:pt idx="104">
                  <c:v>1151.8093556928509</c:v>
                </c:pt>
                <c:pt idx="105">
                  <c:v>1154.4571932921449</c:v>
                </c:pt>
                <c:pt idx="106">
                  <c:v>1155.3398058252428</c:v>
                </c:pt>
                <c:pt idx="107">
                  <c:v>1158.8702559576348</c:v>
                </c:pt>
                <c:pt idx="108">
                  <c:v>1154.4571932921449</c:v>
                </c:pt>
                <c:pt idx="109">
                  <c:v>1162.4007060900265</c:v>
                </c:pt>
                <c:pt idx="110">
                  <c:v>1169.4616063548103</c:v>
                </c:pt>
                <c:pt idx="111">
                  <c:v>1172.9920564872023</c:v>
                </c:pt>
                <c:pt idx="112">
                  <c:v>1176.5225066195942</c:v>
                </c:pt>
                <c:pt idx="113">
                  <c:v>1177.4051191526921</c:v>
                </c:pt>
                <c:pt idx="114">
                  <c:v>1179.170344218888</c:v>
                </c:pt>
                <c:pt idx="115">
                  <c:v>1185.3486319505739</c:v>
                </c:pt>
                <c:pt idx="116">
                  <c:v>1184.4660194174758</c:v>
                </c:pt>
                <c:pt idx="117">
                  <c:v>1180.0529567519859</c:v>
                </c:pt>
                <c:pt idx="118">
                  <c:v>1183.5834068843778</c:v>
                </c:pt>
                <c:pt idx="119">
                  <c:v>1178.28773168579</c:v>
                </c:pt>
                <c:pt idx="120">
                  <c:v>1177.4051191526921</c:v>
                </c:pt>
                <c:pt idx="121">
                  <c:v>1179.170344218888</c:v>
                </c:pt>
                <c:pt idx="122">
                  <c:v>1187.1138570167698</c:v>
                </c:pt>
                <c:pt idx="123">
                  <c:v>1195.0573698146516</c:v>
                </c:pt>
                <c:pt idx="124">
                  <c:v>1200.3530450132394</c:v>
                </c:pt>
                <c:pt idx="125">
                  <c:v>1205.6487202118271</c:v>
                </c:pt>
                <c:pt idx="126">
                  <c:v>1203.0008826125336</c:v>
                </c:pt>
                <c:pt idx="127">
                  <c:v>1209.1791703442193</c:v>
                </c:pt>
                <c:pt idx="128">
                  <c:v>1207.4139452780234</c:v>
                </c:pt>
                <c:pt idx="129">
                  <c:v>1202.1182700794354</c:v>
                </c:pt>
                <c:pt idx="130">
                  <c:v>1205.6487202118274</c:v>
                </c:pt>
                <c:pt idx="131">
                  <c:v>1203.8834951456315</c:v>
                </c:pt>
                <c:pt idx="132">
                  <c:v>1203.8834951456315</c:v>
                </c:pt>
                <c:pt idx="133">
                  <c:v>1207.4139452780234</c:v>
                </c:pt>
                <c:pt idx="134">
                  <c:v>1212.7096204766112</c:v>
                </c:pt>
                <c:pt idx="135">
                  <c:v>1205.6487202118274</c:v>
                </c:pt>
                <c:pt idx="136">
                  <c:v>1197.7052074139456</c:v>
                </c:pt>
                <c:pt idx="137">
                  <c:v>1201.2356575463375</c:v>
                </c:pt>
                <c:pt idx="138">
                  <c:v>1210.9443954104152</c:v>
                </c:pt>
                <c:pt idx="139">
                  <c:v>1210.9443954104152</c:v>
                </c:pt>
                <c:pt idx="140">
                  <c:v>1209.1791703442193</c:v>
                </c:pt>
                <c:pt idx="141">
                  <c:v>1208.2965578111214</c:v>
                </c:pt>
                <c:pt idx="142">
                  <c:v>1213.5922330097092</c:v>
                </c:pt>
                <c:pt idx="143">
                  <c:v>1215.357458075905</c:v>
                </c:pt>
                <c:pt idx="144">
                  <c:v>1212.7096204766112</c:v>
                </c:pt>
                <c:pt idx="145">
                  <c:v>1219.7705207413946</c:v>
                </c:pt>
                <c:pt idx="146">
                  <c:v>1225.9488084730806</c:v>
                </c:pt>
                <c:pt idx="147">
                  <c:v>1232.1270962047663</c:v>
                </c:pt>
                <c:pt idx="148">
                  <c:v>1238.3053839364522</c:v>
                </c:pt>
                <c:pt idx="149">
                  <c:v>1244.483671668138</c:v>
                </c:pt>
                <c:pt idx="150">
                  <c:v>1248.0141218005299</c:v>
                </c:pt>
                <c:pt idx="151">
                  <c:v>1255.9576345984117</c:v>
                </c:pt>
                <c:pt idx="152">
                  <c:v>1258.6054721977055</c:v>
                </c:pt>
                <c:pt idx="153">
                  <c:v>1261.2533097969995</c:v>
                </c:pt>
                <c:pt idx="154">
                  <c:v>1270.0794351279792</c:v>
                </c:pt>
                <c:pt idx="155">
                  <c:v>1272.727272727273</c:v>
                </c:pt>
                <c:pt idx="156">
                  <c:v>1270.9620476610771</c:v>
                </c:pt>
                <c:pt idx="157">
                  <c:v>1282.4360105913509</c:v>
                </c:pt>
                <c:pt idx="158">
                  <c:v>1295.6751985878204</c:v>
                </c:pt>
                <c:pt idx="159">
                  <c:v>1314.2100617828778</c:v>
                </c:pt>
                <c:pt idx="160">
                  <c:v>1322.1535745807596</c:v>
                </c:pt>
                <c:pt idx="161">
                  <c:v>1340.688437775817</c:v>
                </c:pt>
                <c:pt idx="162">
                  <c:v>1349.5145631067967</c:v>
                </c:pt>
                <c:pt idx="163">
                  <c:v>1351.2797881729925</c:v>
                </c:pt>
                <c:pt idx="164">
                  <c:v>1346.8667255075027</c:v>
                </c:pt>
                <c:pt idx="165">
                  <c:v>1347.7493380406006</c:v>
                </c:pt>
                <c:pt idx="166">
                  <c:v>1357.4580759046785</c:v>
                </c:pt>
                <c:pt idx="167">
                  <c:v>1359.2233009708743</c:v>
                </c:pt>
                <c:pt idx="168">
                  <c:v>1351.2797881729925</c:v>
                </c:pt>
                <c:pt idx="169">
                  <c:v>1358.3406884377764</c:v>
                </c:pt>
                <c:pt idx="170">
                  <c:v>1363.6363636363642</c:v>
                </c:pt>
                <c:pt idx="171">
                  <c:v>1370.6972639011481</c:v>
                </c:pt>
                <c:pt idx="172">
                  <c:v>1380.4060017652257</c:v>
                </c:pt>
                <c:pt idx="173">
                  <c:v>1385.7016769638135</c:v>
                </c:pt>
                <c:pt idx="174">
                  <c:v>1387.4669020300094</c:v>
                </c:pt>
                <c:pt idx="175">
                  <c:v>1395.4104148278911</c:v>
                </c:pt>
                <c:pt idx="176">
                  <c:v>1400.7060900264789</c:v>
                </c:pt>
                <c:pt idx="177">
                  <c:v>1398.9408649602831</c:v>
                </c:pt>
                <c:pt idx="178">
                  <c:v>1399.823477493381</c:v>
                </c:pt>
                <c:pt idx="179">
                  <c:v>1401.5887025595771</c:v>
                </c:pt>
                <c:pt idx="180">
                  <c:v>1397.1756398940872</c:v>
                </c:pt>
              </c:numCache>
            </c:numRef>
          </c:val>
          <c:smooth val="0"/>
          <c:extLst>
            <c:ext xmlns:c16="http://schemas.microsoft.com/office/drawing/2014/chart" uri="{C3380CC4-5D6E-409C-BE32-E72D297353CC}">
              <c16:uniqueId val="{00000002-E65F-4602-BCD7-102A1FAFA645}"/>
            </c:ext>
          </c:extLst>
        </c:ser>
        <c:ser>
          <c:idx val="1"/>
          <c:order val="3"/>
          <c:tx>
            <c:strRef>
              <c:f>'Données Normes vs réalité '!$F$5</c:f>
              <c:strCache>
                <c:ptCount val="1"/>
                <c:pt idx="0">
                  <c:v>S&amp;P/TSX Normes 2009</c:v>
                </c:pt>
              </c:strCache>
            </c:strRef>
          </c:tx>
          <c:spPr>
            <a:ln w="28575" cap="rnd">
              <a:solidFill>
                <a:srgbClr val="BDE6EF"/>
              </a:solidFill>
              <a:prstDash val="sysDash"/>
              <a:round/>
            </a:ln>
            <a:effectLst/>
          </c:spPr>
          <c:marker>
            <c:symbol val="none"/>
          </c:marker>
          <c:cat>
            <c:numRef>
              <c:f>'Données Normes vs réalité '!$A$6:$A$186</c:f>
              <c:numCache>
                <c:formatCode>m/d/yyyy</c:formatCode>
                <c:ptCount val="18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numCache>
            </c:numRef>
          </c:cat>
          <c:val>
            <c:numRef>
              <c:f>'Données Normes vs réalité '!$F$6:$F$187</c:f>
              <c:numCache>
                <c:formatCode>_ * #,##0.00_)\ "$"_ ;_ * \(#,##0.00\)\ "$"_ ;_ * "-"??_)\ "$"_ ;_ @_ </c:formatCode>
                <c:ptCount val="182"/>
                <c:pt idx="0">
                  <c:v>1000</c:v>
                </c:pt>
                <c:pt idx="1">
                  <c:v>1005.8497409526457</c:v>
                </c:pt>
                <c:pt idx="2">
                  <c:v>1011.7337013745044</c:v>
                </c:pt>
                <c:pt idx="3">
                  <c:v>1017.6520814406067</c:v>
                </c:pt>
                <c:pt idx="4">
                  <c:v>1023.605082496955</c:v>
                </c:pt>
                <c:pt idx="5">
                  <c:v>1029.5929070673737</c:v>
                </c:pt>
                <c:pt idx="6">
                  <c:v>1035.6157588603992</c:v>
                </c:pt>
                <c:pt idx="7">
                  <c:v>1041.67384277621</c:v>
                </c:pt>
                <c:pt idx="8">
                  <c:v>1047.7673649135977</c:v>
                </c:pt>
                <c:pt idx="9">
                  <c:v>1053.8965325769784</c:v>
                </c:pt>
                <c:pt idx="10">
                  <c:v>1060.0615542834453</c:v>
                </c:pt>
                <c:pt idx="11">
                  <c:v>1066.2626397698623</c:v>
                </c:pt>
                <c:pt idx="12">
                  <c:v>1072.5000000000002</c:v>
                </c:pt>
                <c:pt idx="13">
                  <c:v>1078.7738471717128</c:v>
                </c:pt>
                <c:pt idx="14">
                  <c:v>1085.0843947241563</c:v>
                </c:pt>
                <c:pt idx="15">
                  <c:v>1091.431857345051</c:v>
                </c:pt>
                <c:pt idx="16">
                  <c:v>1097.8164509779845</c:v>
                </c:pt>
                <c:pt idx="17">
                  <c:v>1104.2383928297586</c:v>
                </c:pt>
                <c:pt idx="18">
                  <c:v>1110.6979013777784</c:v>
                </c:pt>
                <c:pt idx="19">
                  <c:v>1117.1951963774857</c:v>
                </c:pt>
                <c:pt idx="20">
                  <c:v>1123.730498869834</c:v>
                </c:pt>
                <c:pt idx="21">
                  <c:v>1130.3040311888099</c:v>
                </c:pt>
                <c:pt idx="22">
                  <c:v>1136.9160169689956</c:v>
                </c:pt>
                <c:pt idx="23">
                  <c:v>1143.5666811531778</c:v>
                </c:pt>
                <c:pt idx="24">
                  <c:v>1150.2562500000006</c:v>
                </c:pt>
                <c:pt idx="25">
                  <c:v>1156.9849510916622</c:v>
                </c:pt>
                <c:pt idx="26">
                  <c:v>1163.7530133416578</c:v>
                </c:pt>
                <c:pt idx="27">
                  <c:v>1170.5606670025672</c:v>
                </c:pt>
                <c:pt idx="28">
                  <c:v>1177.4081436738884</c:v>
                </c:pt>
                <c:pt idx="29">
                  <c:v>1184.295676309916</c:v>
                </c:pt>
                <c:pt idx="30">
                  <c:v>1191.2234992276674</c:v>
                </c:pt>
                <c:pt idx="31">
                  <c:v>1198.1918481148534</c:v>
                </c:pt>
                <c:pt idx="32">
                  <c:v>1205.2009600378972</c:v>
                </c:pt>
                <c:pt idx="33">
                  <c:v>1212.2510734499988</c:v>
                </c:pt>
                <c:pt idx="34">
                  <c:v>1219.3424281992479</c:v>
                </c:pt>
                <c:pt idx="35">
                  <c:v>1226.4752655367836</c:v>
                </c:pt>
                <c:pt idx="36">
                  <c:v>1233.649828125001</c:v>
                </c:pt>
                <c:pt idx="37">
                  <c:v>1240.8663600458081</c:v>
                </c:pt>
                <c:pt idx="38">
                  <c:v>1248.1251068089284</c:v>
                </c:pt>
                <c:pt idx="39">
                  <c:v>1255.426315360254</c:v>
                </c:pt>
                <c:pt idx="40">
                  <c:v>1262.7702340902458</c:v>
                </c:pt>
                <c:pt idx="41">
                  <c:v>1270.1571128423855</c:v>
                </c:pt>
                <c:pt idx="42">
                  <c:v>1277.5872029216737</c:v>
                </c:pt>
                <c:pt idx="43">
                  <c:v>1285.0607571031805</c:v>
                </c:pt>
                <c:pt idx="44">
                  <c:v>1292.5780296406449</c:v>
                </c:pt>
                <c:pt idx="45">
                  <c:v>1300.1392762751238</c:v>
                </c:pt>
                <c:pt idx="46">
                  <c:v>1307.7447542436935</c:v>
                </c:pt>
                <c:pt idx="47">
                  <c:v>1315.3947222882005</c:v>
                </c:pt>
                <c:pt idx="48">
                  <c:v>1323.0894406640637</c:v>
                </c:pt>
                <c:pt idx="49">
                  <c:v>1330.8291711491293</c:v>
                </c:pt>
                <c:pt idx="50">
                  <c:v>1338.6141770525758</c:v>
                </c:pt>
                <c:pt idx="51">
                  <c:v>1346.4447232238724</c:v>
                </c:pt>
                <c:pt idx="52">
                  <c:v>1354.3210760617887</c:v>
                </c:pt>
                <c:pt idx="53">
                  <c:v>1362.2435035234585</c:v>
                </c:pt>
                <c:pt idx="54">
                  <c:v>1370.2122751334953</c:v>
                </c:pt>
                <c:pt idx="55">
                  <c:v>1378.2276619931615</c:v>
                </c:pt>
                <c:pt idx="56">
                  <c:v>1386.289936789592</c:v>
                </c:pt>
                <c:pt idx="57">
                  <c:v>1394.3993738050708</c:v>
                </c:pt>
                <c:pt idx="58">
                  <c:v>1402.5562489263618</c:v>
                </c:pt>
                <c:pt idx="59">
                  <c:v>1410.7608396540954</c:v>
                </c:pt>
                <c:pt idx="60">
                  <c:v>1419.0134251122088</c:v>
                </c:pt>
                <c:pt idx="61">
                  <c:v>1427.3142860574417</c:v>
                </c:pt>
                <c:pt idx="62">
                  <c:v>1435.6637048888881</c:v>
                </c:pt>
                <c:pt idx="63">
                  <c:v>1444.0619656576037</c:v>
                </c:pt>
                <c:pt idx="64">
                  <c:v>1452.5093540762689</c:v>
                </c:pt>
                <c:pt idx="65">
                  <c:v>1461.0061575289099</c:v>
                </c:pt>
                <c:pt idx="66">
                  <c:v>1469.5526650806742</c:v>
                </c:pt>
                <c:pt idx="67">
                  <c:v>1478.1491674876661</c:v>
                </c:pt>
                <c:pt idx="68">
                  <c:v>1486.7959572068378</c:v>
                </c:pt>
                <c:pt idx="69">
                  <c:v>1495.4933284059387</c:v>
                </c:pt>
                <c:pt idx="70">
                  <c:v>1504.2415769735233</c:v>
                </c:pt>
                <c:pt idx="71">
                  <c:v>1513.0410005290175</c:v>
                </c:pt>
                <c:pt idx="72">
                  <c:v>1521.8918984328441</c:v>
                </c:pt>
                <c:pt idx="73">
                  <c:v>1530.7945717966063</c:v>
                </c:pt>
                <c:pt idx="74">
                  <c:v>1539.7493234933327</c:v>
                </c:pt>
                <c:pt idx="75">
                  <c:v>1548.75645816778</c:v>
                </c:pt>
                <c:pt idx="76">
                  <c:v>1557.8162822467984</c:v>
                </c:pt>
                <c:pt idx="77">
                  <c:v>1566.9291039497557</c:v>
                </c:pt>
                <c:pt idx="78">
                  <c:v>1576.095233299023</c:v>
                </c:pt>
                <c:pt idx="79">
                  <c:v>1585.3149821305219</c:v>
                </c:pt>
                <c:pt idx="80">
                  <c:v>1594.5886641043335</c:v>
                </c:pt>
                <c:pt idx="81">
                  <c:v>1603.9165947153692</c:v>
                </c:pt>
                <c:pt idx="82">
                  <c:v>1613.2990913041037</c:v>
                </c:pt>
                <c:pt idx="83">
                  <c:v>1622.7364730673714</c:v>
                </c:pt>
                <c:pt idx="84">
                  <c:v>1632.2290610692255</c:v>
                </c:pt>
                <c:pt idx="85">
                  <c:v>1641.7771782518605</c:v>
                </c:pt>
                <c:pt idx="86">
                  <c:v>1651.3811494465995</c:v>
                </c:pt>
                <c:pt idx="87">
                  <c:v>1661.0413013849443</c:v>
                </c:pt>
                <c:pt idx="88">
                  <c:v>1670.7579627096916</c:v>
                </c:pt>
                <c:pt idx="89">
                  <c:v>1680.5314639861133</c:v>
                </c:pt>
                <c:pt idx="90">
                  <c:v>1690.3621377132024</c:v>
                </c:pt>
                <c:pt idx="91">
                  <c:v>1700.250318334985</c:v>
                </c:pt>
                <c:pt idx="92">
                  <c:v>1710.1963422518979</c:v>
                </c:pt>
                <c:pt idx="93">
                  <c:v>1720.2005478322337</c:v>
                </c:pt>
                <c:pt idx="94">
                  <c:v>1730.2632754236515</c:v>
                </c:pt>
                <c:pt idx="95">
                  <c:v>1740.384867364756</c:v>
                </c:pt>
                <c:pt idx="96">
                  <c:v>1750.5656679967444</c:v>
                </c:pt>
                <c:pt idx="97">
                  <c:v>1760.8060236751205</c:v>
                </c:pt>
                <c:pt idx="98">
                  <c:v>1771.1062827814781</c:v>
                </c:pt>
                <c:pt idx="99">
                  <c:v>1781.4667957353529</c:v>
                </c:pt>
                <c:pt idx="100">
                  <c:v>1791.8879150061446</c:v>
                </c:pt>
                <c:pt idx="101">
                  <c:v>1802.3699951251069</c:v>
                </c:pt>
                <c:pt idx="102">
                  <c:v>1812.91339269741</c:v>
                </c:pt>
                <c:pt idx="103">
                  <c:v>1823.5184664142719</c:v>
                </c:pt>
                <c:pt idx="104">
                  <c:v>1834.1855770651612</c:v>
                </c:pt>
                <c:pt idx="105">
                  <c:v>1844.9150875500713</c:v>
                </c:pt>
                <c:pt idx="106">
                  <c:v>1855.707362891867</c:v>
                </c:pt>
                <c:pt idx="107">
                  <c:v>1866.5627702487016</c:v>
                </c:pt>
                <c:pt idx="108">
                  <c:v>1877.4816789265092</c:v>
                </c:pt>
                <c:pt idx="109">
                  <c:v>1888.4644603915676</c:v>
                </c:pt>
                <c:pt idx="110">
                  <c:v>1899.511488283136</c:v>
                </c:pt>
                <c:pt idx="111">
                  <c:v>1910.6231384261669</c:v>
                </c:pt>
                <c:pt idx="112">
                  <c:v>1921.7997888440909</c:v>
                </c:pt>
                <c:pt idx="113">
                  <c:v>1933.0418197716781</c:v>
                </c:pt>
                <c:pt idx="114">
                  <c:v>1944.3496136679732</c:v>
                </c:pt>
                <c:pt idx="115">
                  <c:v>1955.7235552293075</c:v>
                </c:pt>
                <c:pt idx="116">
                  <c:v>1967.1640314023862</c:v>
                </c:pt>
                <c:pt idx="117">
                  <c:v>1978.6714313974524</c:v>
                </c:pt>
                <c:pt idx="118">
                  <c:v>1990.246146701528</c:v>
                </c:pt>
                <c:pt idx="119">
                  <c:v>2001.8885710917332</c:v>
                </c:pt>
                <c:pt idx="120">
                  <c:v>2013.5991006486818</c:v>
                </c:pt>
                <c:pt idx="121">
                  <c:v>2025.3781337699568</c:v>
                </c:pt>
                <c:pt idx="122">
                  <c:v>2037.2260711836639</c:v>
                </c:pt>
                <c:pt idx="123">
                  <c:v>2049.1433159620642</c:v>
                </c:pt>
                <c:pt idx="124">
                  <c:v>2061.1302735352879</c:v>
                </c:pt>
                <c:pt idx="125">
                  <c:v>2073.1873517051249</c:v>
                </c:pt>
                <c:pt idx="126">
                  <c:v>2085.3149606589013</c:v>
                </c:pt>
                <c:pt idx="127">
                  <c:v>2097.5135129834325</c:v>
                </c:pt>
                <c:pt idx="128">
                  <c:v>2109.7834236790595</c:v>
                </c:pt>
                <c:pt idx="129">
                  <c:v>2122.125110173768</c:v>
                </c:pt>
                <c:pt idx="130">
                  <c:v>2134.5389923373891</c:v>
                </c:pt>
                <c:pt idx="131">
                  <c:v>2147.025492495884</c:v>
                </c:pt>
                <c:pt idx="132">
                  <c:v>2159.5850354457116</c:v>
                </c:pt>
                <c:pt idx="133">
                  <c:v>2172.218048468279</c:v>
                </c:pt>
                <c:pt idx="134">
                  <c:v>2184.9249613444799</c:v>
                </c:pt>
                <c:pt idx="135">
                  <c:v>2197.7062063693147</c:v>
                </c:pt>
                <c:pt idx="136">
                  <c:v>2210.5622183665969</c:v>
                </c:pt>
                <c:pt idx="137">
                  <c:v>2223.4934347037474</c:v>
                </c:pt>
                <c:pt idx="138">
                  <c:v>2236.5002953066728</c:v>
                </c:pt>
                <c:pt idx="139">
                  <c:v>2249.5832426747324</c:v>
                </c:pt>
                <c:pt idx="140">
                  <c:v>2262.7427218957923</c:v>
                </c:pt>
                <c:pt idx="141">
                  <c:v>2275.9791806613671</c:v>
                </c:pt>
                <c:pt idx="142">
                  <c:v>2289.2930692818509</c:v>
                </c:pt>
                <c:pt idx="143">
                  <c:v>2302.6848407018369</c:v>
                </c:pt>
                <c:pt idx="144">
                  <c:v>2316.1549505155267</c:v>
                </c:pt>
                <c:pt idx="145">
                  <c:v>2329.7038569822303</c:v>
                </c:pt>
                <c:pt idx="146">
                  <c:v>2343.3320210419556</c:v>
                </c:pt>
                <c:pt idx="147">
                  <c:v>2357.0399063310906</c:v>
                </c:pt>
                <c:pt idx="148">
                  <c:v>2370.8279791981759</c:v>
                </c:pt>
                <c:pt idx="149">
                  <c:v>2384.6967087197695</c:v>
                </c:pt>
                <c:pt idx="150">
                  <c:v>2398.6465667164071</c:v>
                </c:pt>
                <c:pt idx="151">
                  <c:v>2412.6780277686512</c:v>
                </c:pt>
                <c:pt idx="152">
                  <c:v>2426.7915692332381</c:v>
                </c:pt>
                <c:pt idx="153">
                  <c:v>2440.9876712593168</c:v>
                </c:pt>
                <c:pt idx="154">
                  <c:v>2455.2668168047858</c:v>
                </c:pt>
                <c:pt idx="155">
                  <c:v>2469.6294916527208</c:v>
                </c:pt>
                <c:pt idx="156">
                  <c:v>2484.0761844279032</c:v>
                </c:pt>
                <c:pt idx="157">
                  <c:v>2498.6073866134429</c:v>
                </c:pt>
                <c:pt idx="158">
                  <c:v>2513.2235925674986</c:v>
                </c:pt>
                <c:pt idx="159">
                  <c:v>2527.9252995400961</c:v>
                </c:pt>
                <c:pt idx="160">
                  <c:v>2542.7130076900448</c:v>
                </c:pt>
                <c:pt idx="161">
                  <c:v>2557.5872201019542</c:v>
                </c:pt>
                <c:pt idx="162">
                  <c:v>2572.5484428033478</c:v>
                </c:pt>
                <c:pt idx="163">
                  <c:v>2587.5971847818796</c:v>
                </c:pt>
                <c:pt idx="164">
                  <c:v>2602.7339580026487</c:v>
                </c:pt>
                <c:pt idx="165">
                  <c:v>2617.9592774256184</c:v>
                </c:pt>
                <c:pt idx="166">
                  <c:v>2633.2736610231336</c:v>
                </c:pt>
                <c:pt idx="167">
                  <c:v>2648.6776297975439</c:v>
                </c:pt>
                <c:pt idx="168">
                  <c:v>2664.1717077989269</c:v>
                </c:pt>
                <c:pt idx="169">
                  <c:v>2679.7564221429184</c:v>
                </c:pt>
                <c:pt idx="170">
                  <c:v>2695.4323030286432</c:v>
                </c:pt>
                <c:pt idx="171">
                  <c:v>2711.1998837567539</c:v>
                </c:pt>
                <c:pt idx="172">
                  <c:v>2727.059700747574</c:v>
                </c:pt>
                <c:pt idx="173">
                  <c:v>2743.0122935593467</c:v>
                </c:pt>
                <c:pt idx="174">
                  <c:v>2759.0582049065915</c:v>
                </c:pt>
                <c:pt idx="175">
                  <c:v>2775.1979806785666</c:v>
                </c:pt>
                <c:pt idx="176">
                  <c:v>2791.4321699578418</c:v>
                </c:pt>
                <c:pt idx="177">
                  <c:v>2807.7613250389768</c:v>
                </c:pt>
                <c:pt idx="178">
                  <c:v>2824.1860014473118</c:v>
                </c:pt>
                <c:pt idx="179">
                  <c:v>2840.706757957867</c:v>
                </c:pt>
                <c:pt idx="180">
                  <c:v>2857.3241566143506</c:v>
                </c:pt>
                <c:pt idx="181">
                  <c:v>2874.0387627482814</c:v>
                </c:pt>
              </c:numCache>
            </c:numRef>
          </c:val>
          <c:smooth val="0"/>
          <c:extLst>
            <c:ext xmlns:c16="http://schemas.microsoft.com/office/drawing/2014/chart" uri="{C3380CC4-5D6E-409C-BE32-E72D297353CC}">
              <c16:uniqueId val="{00000003-E65F-4602-BCD7-102A1FAFA645}"/>
            </c:ext>
          </c:extLst>
        </c:ser>
        <c:ser>
          <c:idx val="3"/>
          <c:order val="4"/>
          <c:tx>
            <c:strRef>
              <c:f>'Données Normes vs réalité '!$H$5</c:f>
              <c:strCache>
                <c:ptCount val="1"/>
                <c:pt idx="0">
                  <c:v>FTSE universel Normes 2009</c:v>
                </c:pt>
              </c:strCache>
            </c:strRef>
          </c:tx>
          <c:spPr>
            <a:ln w="28575" cap="rnd">
              <a:solidFill>
                <a:srgbClr val="026028"/>
              </a:solidFill>
              <a:prstDash val="sysDash"/>
              <a:round/>
            </a:ln>
            <a:effectLst/>
          </c:spPr>
          <c:marker>
            <c:symbol val="none"/>
          </c:marker>
          <c:cat>
            <c:numRef>
              <c:f>'Données Normes vs réalité '!$A$6:$A$186</c:f>
              <c:numCache>
                <c:formatCode>m/d/yyyy</c:formatCode>
                <c:ptCount val="18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numCache>
            </c:numRef>
          </c:cat>
          <c:val>
            <c:numRef>
              <c:f>'Données Normes vs réalité '!$H$6:$H$187</c:f>
              <c:numCache>
                <c:formatCode>_ * #,##0.00_)\ "$"_ ;_ * \(#,##0.00\)\ "$"_ ;_ * "-"??_)\ "$"_ ;_ @_ </c:formatCode>
                <c:ptCount val="182"/>
                <c:pt idx="0">
                  <c:v>1000</c:v>
                </c:pt>
                <c:pt idx="1">
                  <c:v>1003.8746849921291</c:v>
                </c:pt>
                <c:pt idx="2">
                  <c:v>1007.7643831680465</c:v>
                </c:pt>
                <c:pt idx="3">
                  <c:v>1011.66915269911</c:v>
                </c:pt>
                <c:pt idx="4">
                  <c:v>1015.5890519820732</c:v>
                </c:pt>
                <c:pt idx="5">
                  <c:v>1019.5241396399589</c:v>
                </c:pt>
                <c:pt idx="6">
                  <c:v>1023.4744745229352</c:v>
                </c:pt>
                <c:pt idx="7">
                  <c:v>1027.4401157091966</c:v>
                </c:pt>
                <c:pt idx="8">
                  <c:v>1031.4211225058464</c:v>
                </c:pt>
                <c:pt idx="9">
                  <c:v>1035.4175544497848</c:v>
                </c:pt>
                <c:pt idx="10">
                  <c:v>1039.4294713085985</c:v>
                </c:pt>
                <c:pt idx="11">
                  <c:v>1043.4569330814547</c:v>
                </c:pt>
                <c:pt idx="12">
                  <c:v>1047.4999999999986</c:v>
                </c:pt>
                <c:pt idx="13">
                  <c:v>1051.558732529254</c:v>
                </c:pt>
                <c:pt idx="14">
                  <c:v>1055.6331913685276</c:v>
                </c:pt>
                <c:pt idx="15">
                  <c:v>1059.7234374523166</c:v>
                </c:pt>
                <c:pt idx="16">
                  <c:v>1063.8295319512206</c:v>
                </c:pt>
                <c:pt idx="17">
                  <c:v>1067.9515362728557</c:v>
                </c:pt>
                <c:pt idx="18">
                  <c:v>1072.0895120627733</c:v>
                </c:pt>
                <c:pt idx="19">
                  <c:v>1076.243521205382</c:v>
                </c:pt>
                <c:pt idx="20">
                  <c:v>1080.4136258248727</c:v>
                </c:pt>
                <c:pt idx="21">
                  <c:v>1084.5998882861481</c:v>
                </c:pt>
                <c:pt idx="22">
                  <c:v>1088.8023711957555</c:v>
                </c:pt>
                <c:pt idx="23">
                  <c:v>1093.0211374028224</c:v>
                </c:pt>
                <c:pt idx="24">
                  <c:v>1097.2562499999972</c:v>
                </c:pt>
                <c:pt idx="25">
                  <c:v>1101.5077723243921</c:v>
                </c:pt>
                <c:pt idx="26">
                  <c:v>1105.7757679585311</c:v>
                </c:pt>
                <c:pt idx="27">
                  <c:v>1110.0603007313002</c:v>
                </c:pt>
                <c:pt idx="28">
                  <c:v>1114.3614347189023</c:v>
                </c:pt>
                <c:pt idx="29">
                  <c:v>1118.6792342458152</c:v>
                </c:pt>
                <c:pt idx="30">
                  <c:v>1123.0137638857541</c:v>
                </c:pt>
                <c:pt idx="31">
                  <c:v>1127.3650884626368</c:v>
                </c:pt>
                <c:pt idx="32">
                  <c:v>1131.7332730515534</c:v>
                </c:pt>
                <c:pt idx="33">
                  <c:v>1136.1183829797394</c:v>
                </c:pt>
                <c:pt idx="34">
                  <c:v>1140.5204838275531</c:v>
                </c:pt>
                <c:pt idx="35">
                  <c:v>1144.9396414294556</c:v>
                </c:pt>
                <c:pt idx="36">
                  <c:v>1149.375921874996</c:v>
                </c:pt>
                <c:pt idx="37">
                  <c:v>1153.8293915097997</c:v>
                </c:pt>
                <c:pt idx="38">
                  <c:v>1158.3001169365602</c:v>
                </c:pt>
                <c:pt idx="39">
                  <c:v>1162.7881650160357</c:v>
                </c:pt>
                <c:pt idx="40">
                  <c:v>1167.2936028680488</c:v>
                </c:pt>
                <c:pt idx="41">
                  <c:v>1171.8164978724899</c:v>
                </c:pt>
                <c:pt idx="42">
                  <c:v>1176.3569176703259</c:v>
                </c:pt>
                <c:pt idx="43">
                  <c:v>1180.9149301646105</c:v>
                </c:pt>
                <c:pt idx="44">
                  <c:v>1185.4906035215006</c:v>
                </c:pt>
                <c:pt idx="45">
                  <c:v>1190.0840061712754</c:v>
                </c:pt>
                <c:pt idx="46">
                  <c:v>1194.6952068093601</c:v>
                </c:pt>
                <c:pt idx="47">
                  <c:v>1199.3242743973531</c:v>
                </c:pt>
                <c:pt idx="48">
                  <c:v>1203.9712781640567</c:v>
                </c:pt>
                <c:pt idx="49">
                  <c:v>1208.6362876065136</c:v>
                </c:pt>
                <c:pt idx="50">
                  <c:v>1213.3193724910452</c:v>
                </c:pt>
                <c:pt idx="51">
                  <c:v>1218.0206028542959</c:v>
                </c:pt>
                <c:pt idx="52">
                  <c:v>1222.7400490042796</c:v>
                </c:pt>
                <c:pt idx="53">
                  <c:v>1227.4777815214318</c:v>
                </c:pt>
                <c:pt idx="54">
                  <c:v>1232.233871259665</c:v>
                </c:pt>
                <c:pt idx="55">
                  <c:v>1237.008389347428</c:v>
                </c:pt>
                <c:pt idx="56">
                  <c:v>1241.8014071887703</c:v>
                </c:pt>
                <c:pt idx="57">
                  <c:v>1246.6129964644094</c:v>
                </c:pt>
                <c:pt idx="58">
                  <c:v>1251.4432291328033</c:v>
                </c:pt>
                <c:pt idx="59">
                  <c:v>1256.2921774312258</c:v>
                </c:pt>
                <c:pt idx="60">
                  <c:v>1261.1599138768479</c:v>
                </c:pt>
                <c:pt idx="61">
                  <c:v>1266.0465112678214</c:v>
                </c:pt>
                <c:pt idx="62">
                  <c:v>1270.9520426843683</c:v>
                </c:pt>
                <c:pt idx="63">
                  <c:v>1275.8765814898734</c:v>
                </c:pt>
                <c:pt idx="64">
                  <c:v>1280.8202013319813</c:v>
                </c:pt>
                <c:pt idx="65">
                  <c:v>1285.7829761436981</c:v>
                </c:pt>
                <c:pt idx="66">
                  <c:v>1290.7649801444973</c:v>
                </c:pt>
                <c:pt idx="67">
                  <c:v>1295.7662878414289</c:v>
                </c:pt>
                <c:pt idx="68">
                  <c:v>1300.7869740302351</c:v>
                </c:pt>
                <c:pt idx="69">
                  <c:v>1305.8271137964671</c:v>
                </c:pt>
                <c:pt idx="70">
                  <c:v>1310.8867825166096</c:v>
                </c:pt>
                <c:pt idx="71">
                  <c:v>1315.9660558592072</c:v>
                </c:pt>
                <c:pt idx="72">
                  <c:v>1321.0650097859964</c:v>
                </c:pt>
                <c:pt idx="73">
                  <c:v>1326.1837205530412</c:v>
                </c:pt>
                <c:pt idx="74">
                  <c:v>1331.3222647118741</c:v>
                </c:pt>
                <c:pt idx="75">
                  <c:v>1336.4807191106406</c:v>
                </c:pt>
                <c:pt idx="76">
                  <c:v>1341.6591608952485</c:v>
                </c:pt>
                <c:pt idx="77">
                  <c:v>1346.8576675105219</c:v>
                </c:pt>
                <c:pt idx="78">
                  <c:v>1352.076316701359</c:v>
                </c:pt>
                <c:pt idx="79">
                  <c:v>1357.315186513895</c:v>
                </c:pt>
                <c:pt idx="80">
                  <c:v>1362.5743552966694</c:v>
                </c:pt>
                <c:pt idx="81">
                  <c:v>1367.8539017017974</c:v>
                </c:pt>
                <c:pt idx="82">
                  <c:v>1373.1539046861467</c:v>
                </c:pt>
                <c:pt idx="83">
                  <c:v>1378.4744435125176</c:v>
                </c:pt>
                <c:pt idx="84">
                  <c:v>1383.8155977508293</c:v>
                </c:pt>
                <c:pt idx="85">
                  <c:v>1389.1774472793086</c:v>
                </c:pt>
                <c:pt idx="86">
                  <c:v>1394.5600722856861</c:v>
                </c:pt>
                <c:pt idx="87">
                  <c:v>1399.963553268394</c:v>
                </c:pt>
                <c:pt idx="88">
                  <c:v>1405.387971037771</c:v>
                </c:pt>
                <c:pt idx="89">
                  <c:v>1410.8334067172698</c:v>
                </c:pt>
                <c:pt idx="90">
                  <c:v>1416.2999417446717</c:v>
                </c:pt>
                <c:pt idx="91">
                  <c:v>1421.7876578733033</c:v>
                </c:pt>
                <c:pt idx="92">
                  <c:v>1427.2966371732593</c:v>
                </c:pt>
                <c:pt idx="93">
                  <c:v>1432.8269620326309</c:v>
                </c:pt>
                <c:pt idx="94">
                  <c:v>1438.3787151587369</c:v>
                </c:pt>
                <c:pt idx="95">
                  <c:v>1443.9519795793606</c:v>
                </c:pt>
                <c:pt idx="96">
                  <c:v>1449.546838643992</c:v>
                </c:pt>
                <c:pt idx="97">
                  <c:v>1455.1633760250743</c:v>
                </c:pt>
                <c:pt idx="98">
                  <c:v>1460.8016757192547</c:v>
                </c:pt>
                <c:pt idx="99">
                  <c:v>1466.4618220486414</c:v>
                </c:pt>
                <c:pt idx="100">
                  <c:v>1472.1438996620636</c:v>
                </c:pt>
                <c:pt idx="101">
                  <c:v>1477.8479935363387</c:v>
                </c:pt>
                <c:pt idx="102">
                  <c:v>1483.5741889775422</c:v>
                </c:pt>
                <c:pt idx="103">
                  <c:v>1489.3225716222837</c:v>
                </c:pt>
                <c:pt idx="104">
                  <c:v>1495.0932274389877</c:v>
                </c:pt>
                <c:pt idx="105">
                  <c:v>1500.8862427291795</c:v>
                </c:pt>
                <c:pt idx="106">
                  <c:v>1506.7017041287754</c:v>
                </c:pt>
                <c:pt idx="107">
                  <c:v>1512.5396986093785</c:v>
                </c:pt>
                <c:pt idx="108">
                  <c:v>1518.4003134795798</c:v>
                </c:pt>
                <c:pt idx="109">
                  <c:v>1524.2836363862634</c:v>
                </c:pt>
                <c:pt idx="110">
                  <c:v>1530.1897553159174</c:v>
                </c:pt>
                <c:pt idx="111">
                  <c:v>1536.1187585959499</c:v>
                </c:pt>
                <c:pt idx="112">
                  <c:v>1542.0707348960098</c:v>
                </c:pt>
                <c:pt idx="113">
                  <c:v>1548.045773229313</c:v>
                </c:pt>
                <c:pt idx="114">
                  <c:v>1554.0439629539737</c:v>
                </c:pt>
                <c:pt idx="115">
                  <c:v>1560.0653937743405</c:v>
                </c:pt>
                <c:pt idx="116">
                  <c:v>1566.1101557423381</c:v>
                </c:pt>
                <c:pt idx="117">
                  <c:v>1572.178339258814</c:v>
                </c:pt>
                <c:pt idx="118">
                  <c:v>1578.2700350748908</c:v>
                </c:pt>
                <c:pt idx="119">
                  <c:v>1584.3853342933226</c:v>
                </c:pt>
                <c:pt idx="120">
                  <c:v>1590.5243283698585</c:v>
                </c:pt>
                <c:pt idx="121">
                  <c:v>1596.6871091146095</c:v>
                </c:pt>
                <c:pt idx="122">
                  <c:v>1602.8737686934219</c:v>
                </c:pt>
                <c:pt idx="123">
                  <c:v>1609.0843996292558</c:v>
                </c:pt>
                <c:pt idx="124">
                  <c:v>1615.3190948035685</c:v>
                </c:pt>
                <c:pt idx="125">
                  <c:v>1621.5779474577037</c:v>
                </c:pt>
                <c:pt idx="126">
                  <c:v>1627.8610511942857</c:v>
                </c:pt>
                <c:pt idx="127">
                  <c:v>1634.1684999786198</c:v>
                </c:pt>
                <c:pt idx="128">
                  <c:v>1640.5003881400971</c:v>
                </c:pt>
                <c:pt idx="129">
                  <c:v>1646.8568103736056</c:v>
                </c:pt>
                <c:pt idx="130">
                  <c:v>1653.2378617409461</c:v>
                </c:pt>
                <c:pt idx="131">
                  <c:v>1659.6436376722534</c:v>
                </c:pt>
                <c:pt idx="132">
                  <c:v>1666.0742339674248</c:v>
                </c:pt>
                <c:pt idx="133">
                  <c:v>1672.5297467975515</c:v>
                </c:pt>
                <c:pt idx="134">
                  <c:v>1679.0102727063577</c:v>
                </c:pt>
                <c:pt idx="135">
                  <c:v>1685.5159086116437</c:v>
                </c:pt>
                <c:pt idx="136">
                  <c:v>1692.0467518067362</c:v>
                </c:pt>
                <c:pt idx="137">
                  <c:v>1698.6028999619427</c:v>
                </c:pt>
                <c:pt idx="138">
                  <c:v>1705.1844511260124</c:v>
                </c:pt>
                <c:pt idx="139">
                  <c:v>1711.7915037276023</c:v>
                </c:pt>
                <c:pt idx="140">
                  <c:v>1718.4241565767497</c:v>
                </c:pt>
                <c:pt idx="141">
                  <c:v>1725.0825088663498</c:v>
                </c:pt>
                <c:pt idx="142">
                  <c:v>1731.7666601736389</c:v>
                </c:pt>
                <c:pt idx="143">
                  <c:v>1738.4767104616833</c:v>
                </c:pt>
                <c:pt idx="144">
                  <c:v>1745.2127600808753</c:v>
                </c:pt>
                <c:pt idx="145">
                  <c:v>1751.974909770433</c:v>
                </c:pt>
                <c:pt idx="146">
                  <c:v>1758.7632606599072</c:v>
                </c:pt>
                <c:pt idx="147">
                  <c:v>1765.5779142706945</c:v>
                </c:pt>
                <c:pt idx="148">
                  <c:v>1772.4189725175538</c:v>
                </c:pt>
                <c:pt idx="149">
                  <c:v>1779.2865377101325</c:v>
                </c:pt>
                <c:pt idx="150">
                  <c:v>1786.1807125544954</c:v>
                </c:pt>
                <c:pt idx="151">
                  <c:v>1793.1016001546609</c:v>
                </c:pt>
                <c:pt idx="152">
                  <c:v>1800.049304014143</c:v>
                </c:pt>
                <c:pt idx="153">
                  <c:v>1807.0239280374992</c:v>
                </c:pt>
                <c:pt idx="154">
                  <c:v>1814.0255765318843</c:v>
                </c:pt>
                <c:pt idx="155">
                  <c:v>1821.0543542086109</c:v>
                </c:pt>
                <c:pt idx="156">
                  <c:v>1828.1103661847144</c:v>
                </c:pt>
                <c:pt idx="157">
                  <c:v>1835.1937179845261</c:v>
                </c:pt>
                <c:pt idx="158">
                  <c:v>1842.3045155412506</c:v>
                </c:pt>
                <c:pt idx="159">
                  <c:v>1849.44286519855</c:v>
                </c:pt>
                <c:pt idx="160">
                  <c:v>1856.6088737121352</c:v>
                </c:pt>
                <c:pt idx="161">
                  <c:v>1863.8026482513615</c:v>
                </c:pt>
                <c:pt idx="162">
                  <c:v>1871.0242964008316</c:v>
                </c:pt>
                <c:pt idx="163">
                  <c:v>1878.273926162005</c:v>
                </c:pt>
                <c:pt idx="164">
                  <c:v>1885.5516459548123</c:v>
                </c:pt>
                <c:pt idx="165">
                  <c:v>1892.8575646192778</c:v>
                </c:pt>
                <c:pt idx="166">
                  <c:v>1900.1917914171463</c:v>
                </c:pt>
                <c:pt idx="167">
                  <c:v>1907.5544360335173</c:v>
                </c:pt>
                <c:pt idx="168">
                  <c:v>1914.9456085784857</c:v>
                </c:pt>
                <c:pt idx="169">
                  <c:v>1922.3654195887884</c:v>
                </c:pt>
                <c:pt idx="170">
                  <c:v>1929.8139800294573</c:v>
                </c:pt>
                <c:pt idx="171">
                  <c:v>1937.2914012954784</c:v>
                </c:pt>
                <c:pt idx="172">
                  <c:v>1944.7977952134588</c:v>
                </c:pt>
                <c:pt idx="173">
                  <c:v>1952.3332740432984</c:v>
                </c:pt>
                <c:pt idx="174">
                  <c:v>1959.8979504798683</c:v>
                </c:pt>
                <c:pt idx="175">
                  <c:v>1967.4919376546975</c:v>
                </c:pt>
                <c:pt idx="176">
                  <c:v>1975.1153491376633</c:v>
                </c:pt>
                <c:pt idx="177">
                  <c:v>1982.768298938691</c:v>
                </c:pt>
                <c:pt idx="178">
                  <c:v>1990.4509015094582</c:v>
                </c:pt>
                <c:pt idx="179">
                  <c:v>1998.1632717451068</c:v>
                </c:pt>
                <c:pt idx="180">
                  <c:v>2005.9055249859614</c:v>
                </c:pt>
                <c:pt idx="181">
                  <c:v>2013.6777770192534</c:v>
                </c:pt>
              </c:numCache>
            </c:numRef>
          </c:val>
          <c:smooth val="0"/>
          <c:extLst>
            <c:ext xmlns:c16="http://schemas.microsoft.com/office/drawing/2014/chart" uri="{C3380CC4-5D6E-409C-BE32-E72D297353CC}">
              <c16:uniqueId val="{00000004-E65F-4602-BCD7-102A1FAFA645}"/>
            </c:ext>
          </c:extLst>
        </c:ser>
        <c:ser>
          <c:idx val="5"/>
          <c:order val="5"/>
          <c:tx>
            <c:strRef>
              <c:f>'Données Normes vs réalité '!$J$5</c:f>
              <c:strCache>
                <c:ptCount val="1"/>
                <c:pt idx="0">
                  <c:v>IPC Normes 2009</c:v>
                </c:pt>
              </c:strCache>
            </c:strRef>
          </c:tx>
          <c:spPr>
            <a:ln w="28575" cap="rnd">
              <a:solidFill>
                <a:srgbClr val="F75B1F"/>
              </a:solidFill>
              <a:prstDash val="sysDash"/>
              <a:round/>
            </a:ln>
            <a:effectLst/>
          </c:spPr>
          <c:marker>
            <c:symbol val="none"/>
          </c:marker>
          <c:cat>
            <c:numRef>
              <c:f>'Données Normes vs réalité '!$A$6:$A$186</c:f>
              <c:numCache>
                <c:formatCode>m/d/yyyy</c:formatCode>
                <c:ptCount val="18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numCache>
            </c:numRef>
          </c:cat>
          <c:val>
            <c:numRef>
              <c:f>'Données Normes vs réalité '!$J$6:$J$186</c:f>
              <c:numCache>
                <c:formatCode>_ * #,##0.00_)\ "$"_ ;_ * \(#,##0.00\)\ "$"_ ;_ * "-"??_)\ "$"_ ;_ @_ </c:formatCode>
                <c:ptCount val="181"/>
                <c:pt idx="0">
                  <c:v>1000</c:v>
                </c:pt>
                <c:pt idx="1">
                  <c:v>1001.8559375353362</c:v>
                </c:pt>
                <c:pt idx="2">
                  <c:v>1003.7153195748075</c:v>
                </c:pt>
                <c:pt idx="3">
                  <c:v>1005.5781525111984</c:v>
                </c:pt>
                <c:pt idx="4">
                  <c:v>1007.4444427491579</c:v>
                </c:pt>
                <c:pt idx="5">
                  <c:v>1009.314196705222</c:v>
                </c:pt>
                <c:pt idx="6">
                  <c:v>1011.1874208078349</c:v>
                </c:pt>
                <c:pt idx="7">
                  <c:v>1013.064121497372</c:v>
                </c:pt>
                <c:pt idx="8">
                  <c:v>1014.9443052261613</c:v>
                </c:pt>
                <c:pt idx="9">
                  <c:v>1016.8279784585062</c:v>
                </c:pt>
                <c:pt idx="10">
                  <c:v>1018.7151476707073</c:v>
                </c:pt>
                <c:pt idx="11">
                  <c:v>1020.605819351085</c:v>
                </c:pt>
                <c:pt idx="12">
                  <c:v>1022.5000000000011</c:v>
                </c:pt>
                <c:pt idx="13">
                  <c:v>1024.3976961298824</c:v>
                </c:pt>
                <c:pt idx="14">
                  <c:v>1026.2989142652418</c:v>
                </c:pt>
                <c:pt idx="15">
                  <c:v>1028.2036609427014</c:v>
                </c:pt>
                <c:pt idx="16">
                  <c:v>1030.111942711015</c:v>
                </c:pt>
                <c:pt idx="17">
                  <c:v>1032.0237661310905</c:v>
                </c:pt>
                <c:pt idx="18">
                  <c:v>1033.9391377760121</c:v>
                </c:pt>
                <c:pt idx="19">
                  <c:v>1035.8580642310637</c:v>
                </c:pt>
                <c:pt idx="20">
                  <c:v>1037.7805520937509</c:v>
                </c:pt>
                <c:pt idx="21">
                  <c:v>1039.7066079738236</c:v>
                </c:pt>
                <c:pt idx="22">
                  <c:v>1041.6362384932993</c:v>
                </c:pt>
                <c:pt idx="23">
                  <c:v>1043.5694502864853</c:v>
                </c:pt>
                <c:pt idx="24">
                  <c:v>1045.5062500000022</c:v>
                </c:pt>
                <c:pt idx="25">
                  <c:v>1047.4466442928058</c:v>
                </c:pt>
                <c:pt idx="26">
                  <c:v>1049.3906398362108</c:v>
                </c:pt>
                <c:pt idx="27">
                  <c:v>1051.3382433139132</c:v>
                </c:pt>
                <c:pt idx="28">
                  <c:v>1053.2894614220138</c:v>
                </c:pt>
                <c:pt idx="29">
                  <c:v>1055.2443008690409</c:v>
                </c:pt>
                <c:pt idx="30">
                  <c:v>1057.2027683759734</c:v>
                </c:pt>
                <c:pt idx="31">
                  <c:v>1059.1648706762637</c:v>
                </c:pt>
                <c:pt idx="32">
                  <c:v>1061.1306145158612</c:v>
                </c:pt>
                <c:pt idx="33">
                  <c:v>1063.1000066532356</c:v>
                </c:pt>
                <c:pt idx="34">
                  <c:v>1065.0730538593996</c:v>
                </c:pt>
                <c:pt idx="35">
                  <c:v>1067.0497629179324</c:v>
                </c:pt>
                <c:pt idx="36">
                  <c:v>1069.0301406250035</c:v>
                </c:pt>
                <c:pt idx="37">
                  <c:v>1071.0141937893952</c:v>
                </c:pt>
                <c:pt idx="38">
                  <c:v>1073.0019292325269</c:v>
                </c:pt>
                <c:pt idx="39">
                  <c:v>1074.9933537884776</c:v>
                </c:pt>
                <c:pt idx="40">
                  <c:v>1076.9884743040107</c:v>
                </c:pt>
                <c:pt idx="41">
                  <c:v>1078.9872976385959</c:v>
                </c:pt>
                <c:pt idx="42">
                  <c:v>1080.9898306644343</c:v>
                </c:pt>
                <c:pt idx="43">
                  <c:v>1082.9960802664812</c:v>
                </c:pt>
                <c:pt idx="44">
                  <c:v>1085.0060533424696</c:v>
                </c:pt>
                <c:pt idx="45">
                  <c:v>1087.0197568029348</c:v>
                </c:pt>
                <c:pt idx="46">
                  <c:v>1089.0371975712374</c:v>
                </c:pt>
                <c:pt idx="47">
                  <c:v>1091.0583825835872</c:v>
                </c:pt>
                <c:pt idx="48">
                  <c:v>1093.0833187890673</c:v>
                </c:pt>
                <c:pt idx="49">
                  <c:v>1095.1120131496577</c:v>
                </c:pt>
                <c:pt idx="50">
                  <c:v>1097.1444726402597</c:v>
                </c:pt>
                <c:pt idx="51">
                  <c:v>1099.1807042487194</c:v>
                </c:pt>
                <c:pt idx="52">
                  <c:v>1101.2207149758519</c:v>
                </c:pt>
                <c:pt idx="53">
                  <c:v>1103.2645118354653</c:v>
                </c:pt>
                <c:pt idx="54">
                  <c:v>1105.3121018543852</c:v>
                </c:pt>
                <c:pt idx="55">
                  <c:v>1107.363492072478</c:v>
                </c:pt>
                <c:pt idx="56">
                  <c:v>1109.4186895426762</c:v>
                </c:pt>
                <c:pt idx="57">
                  <c:v>1111.477701331002</c:v>
                </c:pt>
                <c:pt idx="58">
                  <c:v>1113.5405345165914</c:v>
                </c:pt>
                <c:pt idx="59">
                  <c:v>1115.6071961917191</c:v>
                </c:pt>
                <c:pt idx="60">
                  <c:v>1117.6776934618226</c:v>
                </c:pt>
                <c:pt idx="61">
                  <c:v>1119.7520334455264</c:v>
                </c:pt>
                <c:pt idx="62">
                  <c:v>1121.8302232746671</c:v>
                </c:pt>
                <c:pt idx="63">
                  <c:v>1123.9122700943171</c:v>
                </c:pt>
                <c:pt idx="64">
                  <c:v>1125.9981810628101</c:v>
                </c:pt>
                <c:pt idx="65">
                  <c:v>1128.0879633517648</c:v>
                </c:pt>
                <c:pt idx="66">
                  <c:v>1130.1816241461102</c:v>
                </c:pt>
                <c:pt idx="67">
                  <c:v>1132.2791706441101</c:v>
                </c:pt>
                <c:pt idx="68">
                  <c:v>1134.3806100573879</c:v>
                </c:pt>
                <c:pt idx="69">
                  <c:v>1136.4859496109509</c:v>
                </c:pt>
                <c:pt idx="70">
                  <c:v>1138.5951965432162</c:v>
                </c:pt>
                <c:pt idx="71">
                  <c:v>1140.7083581060342</c:v>
                </c:pt>
                <c:pt idx="72">
                  <c:v>1142.825441564715</c:v>
                </c:pt>
                <c:pt idx="73">
                  <c:v>1144.9464541980522</c:v>
                </c:pt>
                <c:pt idx="74">
                  <c:v>1147.0714032983483</c:v>
                </c:pt>
                <c:pt idx="75">
                  <c:v>1149.2002961714404</c:v>
                </c:pt>
                <c:pt idx="76">
                  <c:v>1151.3331401367245</c:v>
                </c:pt>
                <c:pt idx="77">
                  <c:v>1153.4699425271808</c:v>
                </c:pt>
                <c:pt idx="78">
                  <c:v>1155.6107106893992</c:v>
                </c:pt>
                <c:pt idx="79">
                  <c:v>1157.7554519836042</c:v>
                </c:pt>
                <c:pt idx="80">
                  <c:v>1159.9041737836808</c:v>
                </c:pt>
                <c:pt idx="81">
                  <c:v>1162.0568834771991</c:v>
                </c:pt>
                <c:pt idx="82">
                  <c:v>1164.2135884654404</c:v>
                </c:pt>
                <c:pt idx="83">
                  <c:v>1166.3742961634218</c:v>
                </c:pt>
                <c:pt idx="84">
                  <c:v>1168.5390139999229</c:v>
                </c:pt>
                <c:pt idx="85">
                  <c:v>1170.7077494175101</c:v>
                </c:pt>
                <c:pt idx="86">
                  <c:v>1172.8805098725629</c:v>
                </c:pt>
                <c:pt idx="87">
                  <c:v>1175.0573028352997</c:v>
                </c:pt>
                <c:pt idx="88">
                  <c:v>1177.2381357898025</c:v>
                </c:pt>
                <c:pt idx="89">
                  <c:v>1179.4230162340441</c:v>
                </c:pt>
                <c:pt idx="90">
                  <c:v>1181.6119516799122</c:v>
                </c:pt>
                <c:pt idx="91">
                  <c:v>1183.8049496532367</c:v>
                </c:pt>
                <c:pt idx="92">
                  <c:v>1186.0020176938149</c:v>
                </c:pt>
                <c:pt idx="93">
                  <c:v>1188.2031633554373</c:v>
                </c:pt>
                <c:pt idx="94">
                  <c:v>1190.4083942059137</c:v>
                </c:pt>
                <c:pt idx="95">
                  <c:v>1192.6177178270998</c:v>
                </c:pt>
                <c:pt idx="96">
                  <c:v>1194.8311418149221</c:v>
                </c:pt>
                <c:pt idx="97">
                  <c:v>1197.0486737794051</c:v>
                </c:pt>
                <c:pt idx="98">
                  <c:v>1199.2703213446966</c:v>
                </c:pt>
                <c:pt idx="99">
                  <c:v>1201.4960921490949</c:v>
                </c:pt>
                <c:pt idx="100">
                  <c:v>1203.7259938450741</c:v>
                </c:pt>
                <c:pt idx="101">
                  <c:v>1205.9600340993111</c:v>
                </c:pt>
                <c:pt idx="102">
                  <c:v>1208.1982205927113</c:v>
                </c:pt>
                <c:pt idx="103">
                  <c:v>1210.4405610204358</c:v>
                </c:pt>
                <c:pt idx="104">
                  <c:v>1212.687063091927</c:v>
                </c:pt>
                <c:pt idx="105">
                  <c:v>1214.937734530936</c:v>
                </c:pt>
                <c:pt idx="106">
                  <c:v>1217.1925830755483</c:v>
                </c:pt>
                <c:pt idx="107">
                  <c:v>1219.451616478211</c:v>
                </c:pt>
                <c:pt idx="108">
                  <c:v>1221.7148425057594</c:v>
                </c:pt>
                <c:pt idx="109">
                  <c:v>1223.9822689394432</c:v>
                </c:pt>
                <c:pt idx="110">
                  <c:v>1226.2539035749539</c:v>
                </c:pt>
                <c:pt idx="111">
                  <c:v>1228.5297542224512</c:v>
                </c:pt>
                <c:pt idx="112">
                  <c:v>1230.80982870659</c:v>
                </c:pt>
                <c:pt idx="113">
                  <c:v>1233.0941348665472</c:v>
                </c:pt>
                <c:pt idx="114">
                  <c:v>1235.3826805560489</c:v>
                </c:pt>
                <c:pt idx="115">
                  <c:v>1237.675473643397</c:v>
                </c:pt>
                <c:pt idx="116">
                  <c:v>1239.9725220114967</c:v>
                </c:pt>
                <c:pt idx="117">
                  <c:v>1242.2738335578833</c:v>
                </c:pt>
                <c:pt idx="118">
                  <c:v>1244.5794161947495</c:v>
                </c:pt>
                <c:pt idx="119">
                  <c:v>1246.8892778489721</c:v>
                </c:pt>
                <c:pt idx="120">
                  <c:v>1249.2034264621402</c:v>
                </c:pt>
                <c:pt idx="121">
                  <c:v>1251.521869990582</c:v>
                </c:pt>
                <c:pt idx="122">
                  <c:v>1253.8446164053917</c:v>
                </c:pt>
                <c:pt idx="123">
                  <c:v>1256.1716736924577</c:v>
                </c:pt>
                <c:pt idx="124">
                  <c:v>1258.5030498524895</c:v>
                </c:pt>
                <c:pt idx="125">
                  <c:v>1260.8387529010458</c:v>
                </c:pt>
                <c:pt idx="126">
                  <c:v>1263.1787908685615</c:v>
                </c:pt>
                <c:pt idx="127">
                  <c:v>1265.5231718003749</c:v>
                </c:pt>
                <c:pt idx="128">
                  <c:v>1267.8719037567569</c:v>
                </c:pt>
                <c:pt idx="129">
                  <c:v>1270.2249948129372</c:v>
                </c:pt>
                <c:pt idx="130">
                  <c:v>1272.5824530591328</c:v>
                </c:pt>
                <c:pt idx="131">
                  <c:v>1274.9442866005754</c:v>
                </c:pt>
                <c:pt idx="132">
                  <c:v>1277.31050355754</c:v>
                </c:pt>
                <c:pt idx="133">
                  <c:v>1279.6811120653715</c:v>
                </c:pt>
                <c:pt idx="134">
                  <c:v>1282.0561202745143</c:v>
                </c:pt>
                <c:pt idx="135">
                  <c:v>1284.4355363505392</c:v>
                </c:pt>
                <c:pt idx="136">
                  <c:v>1286.8193684741718</c:v>
                </c:pt>
                <c:pt idx="137">
                  <c:v>1289.2076248413207</c:v>
                </c:pt>
                <c:pt idx="138">
                  <c:v>1291.6003136631052</c:v>
                </c:pt>
                <c:pt idx="139">
                  <c:v>1293.9974431658845</c:v>
                </c:pt>
                <c:pt idx="140">
                  <c:v>1296.3990215912852</c:v>
                </c:pt>
                <c:pt idx="141">
                  <c:v>1298.8050571962297</c:v>
                </c:pt>
                <c:pt idx="142">
                  <c:v>1301.2155582529647</c:v>
                </c:pt>
                <c:pt idx="143">
                  <c:v>1303.6305330490898</c:v>
                </c:pt>
                <c:pt idx="144">
                  <c:v>1306.049989887586</c:v>
                </c:pt>
                <c:pt idx="145">
                  <c:v>1308.4739370868438</c:v>
                </c:pt>
                <c:pt idx="146">
                  <c:v>1310.9023829806924</c:v>
                </c:pt>
                <c:pt idx="147">
                  <c:v>1313.335335918428</c:v>
                </c:pt>
                <c:pt idx="148">
                  <c:v>1315.7728042648423</c:v>
                </c:pt>
                <c:pt idx="149">
                  <c:v>1318.214796400252</c:v>
                </c:pt>
                <c:pt idx="150">
                  <c:v>1320.6613207205269</c:v>
                </c:pt>
                <c:pt idx="151">
                  <c:v>1323.1123856371187</c:v>
                </c:pt>
                <c:pt idx="152">
                  <c:v>1325.5679995770909</c:v>
                </c:pt>
                <c:pt idx="153">
                  <c:v>1328.0281709831465</c:v>
                </c:pt>
                <c:pt idx="154">
                  <c:v>1330.4929083136581</c:v>
                </c:pt>
                <c:pt idx="155">
                  <c:v>1332.9622200426959</c:v>
                </c:pt>
                <c:pt idx="156">
                  <c:v>1335.4361146600581</c:v>
                </c:pt>
                <c:pt idx="157">
                  <c:v>1337.9146006712992</c:v>
                </c:pt>
                <c:pt idx="158">
                  <c:v>1340.3976865977595</c:v>
                </c:pt>
                <c:pt idx="159">
                  <c:v>1342.885380976594</c:v>
                </c:pt>
                <c:pt idx="160">
                  <c:v>1345.3776923608027</c:v>
                </c:pt>
                <c:pt idx="161">
                  <c:v>1347.8746293192592</c:v>
                </c:pt>
                <c:pt idx="162">
                  <c:v>1350.3762004367402</c:v>
                </c:pt>
                <c:pt idx="163">
                  <c:v>1352.8824143139555</c:v>
                </c:pt>
                <c:pt idx="164">
                  <c:v>1355.3932795675769</c:v>
                </c:pt>
                <c:pt idx="165">
                  <c:v>1357.9088048302688</c:v>
                </c:pt>
                <c:pt idx="166">
                  <c:v>1360.4289987507168</c:v>
                </c:pt>
                <c:pt idx="167">
                  <c:v>1362.9538699936581</c:v>
                </c:pt>
                <c:pt idx="168">
                  <c:v>1365.4834272399112</c:v>
                </c:pt>
                <c:pt idx="169">
                  <c:v>1368.0176791864053</c:v>
                </c:pt>
                <c:pt idx="170">
                  <c:v>1370.5566345462109</c:v>
                </c:pt>
                <c:pt idx="171">
                  <c:v>1373.1003020485693</c:v>
                </c:pt>
                <c:pt idx="172">
                  <c:v>1375.6486904389228</c:v>
                </c:pt>
                <c:pt idx="173">
                  <c:v>1378.2018084789445</c:v>
                </c:pt>
                <c:pt idx="174">
                  <c:v>1380.7596649465688</c:v>
                </c:pt>
                <c:pt idx="175">
                  <c:v>1383.3222686360214</c:v>
                </c:pt>
                <c:pt idx="176">
                  <c:v>1385.8896283578495</c:v>
                </c:pt>
                <c:pt idx="177">
                  <c:v>1388.461752938952</c:v>
                </c:pt>
                <c:pt idx="178">
                  <c:v>1391.03865122261</c:v>
                </c:pt>
                <c:pt idx="179">
                  <c:v>1393.6203320685174</c:v>
                </c:pt>
                <c:pt idx="180">
                  <c:v>1396.2068043528111</c:v>
                </c:pt>
              </c:numCache>
            </c:numRef>
          </c:val>
          <c:smooth val="0"/>
          <c:extLst>
            <c:ext xmlns:c16="http://schemas.microsoft.com/office/drawing/2014/chart" uri="{C3380CC4-5D6E-409C-BE32-E72D297353CC}">
              <c16:uniqueId val="{00000005-E65F-4602-BCD7-102A1FAFA645}"/>
            </c:ext>
          </c:extLst>
        </c:ser>
        <c:dLbls>
          <c:showLegendKey val="0"/>
          <c:showVal val="0"/>
          <c:showCatName val="0"/>
          <c:showSerName val="0"/>
          <c:showPercent val="0"/>
          <c:showBubbleSize val="0"/>
        </c:dLbls>
        <c:smooth val="0"/>
        <c:axId val="761231816"/>
        <c:axId val="761223944"/>
      </c:lineChart>
      <c:dateAx>
        <c:axId val="761231816"/>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fr-FR"/>
          </a:p>
        </c:txPr>
        <c:crossAx val="761223944"/>
        <c:crosses val="autoZero"/>
        <c:auto val="1"/>
        <c:lblOffset val="100"/>
        <c:baseTimeUnit val="months"/>
      </c:dateAx>
      <c:valAx>
        <c:axId val="761223944"/>
        <c:scaling>
          <c:orientation val="minMax"/>
          <c:max val="3750"/>
          <c:min val="900"/>
        </c:scaling>
        <c:delete val="0"/>
        <c:axPos val="l"/>
        <c:majorGridlines>
          <c:spPr>
            <a:ln w="9525" cap="flat" cmpd="sng" algn="ctr">
              <a:solidFill>
                <a:schemeClr val="tx1">
                  <a:lumMod val="15000"/>
                  <a:lumOff val="85000"/>
                </a:schemeClr>
              </a:solidFill>
              <a:round/>
            </a:ln>
            <a:effectLst/>
          </c:spPr>
        </c:majorGridlines>
        <c:numFmt formatCode="#,##0\ &quot;$&quot;"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fr-FR"/>
          </a:p>
        </c:txPr>
        <c:crossAx val="761231816"/>
        <c:crosses val="autoZero"/>
        <c:crossBetween val="between"/>
        <c:majorUnit val="250"/>
      </c:valAx>
      <c:spPr>
        <a:noFill/>
        <a:ln>
          <a:noFill/>
        </a:ln>
        <a:effectLst/>
      </c:spPr>
    </c:plotArea>
    <c:legend>
      <c:legendPos val="b"/>
      <c:legendEntry>
        <c:idx val="2"/>
        <c:txPr>
          <a:bodyPr rot="0" spcFirstLastPara="1" vertOverflow="ellipsis" vert="horz" wrap="square" anchor="ctr" anchorCtr="1"/>
          <a:lstStyle/>
          <a:p>
            <a:pPr>
              <a:defRPr sz="1050" b="0" i="0" u="none" strike="noStrike" kern="1200" baseline="0">
                <a:ln>
                  <a:noFill/>
                </a:ln>
                <a:solidFill>
                  <a:schemeClr val="tx1">
                    <a:lumMod val="65000"/>
                    <a:lumOff val="35000"/>
                  </a:schemeClr>
                </a:solidFill>
                <a:latin typeface="+mn-lt"/>
                <a:ea typeface="+mn-ea"/>
                <a:cs typeface="+mn-cs"/>
              </a:defRPr>
            </a:pPr>
            <a:endParaRPr lang="fr-FR"/>
          </a:p>
        </c:txPr>
      </c:legendEntry>
      <c:layout>
        <c:manualLayout>
          <c:xMode val="edge"/>
          <c:yMode val="edge"/>
          <c:x val="9.3185552892844914E-2"/>
          <c:y val="1.9657760695227084E-2"/>
          <c:w val="0.18958865864257635"/>
          <c:h val="0.35308282095633531"/>
        </c:manualLayout>
      </c:layout>
      <c:overlay val="0"/>
      <c:spPr>
        <a:solidFill>
          <a:schemeClr val="bg1"/>
        </a:solidFill>
        <a:ln>
          <a:solidFill>
            <a:schemeClr val="tx1"/>
          </a:solid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pPr>
      <a:endParaRPr lang="fr-FR"/>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788885085016553E-2"/>
          <c:y val="1.7927438528713844E-2"/>
          <c:w val="0.89457001027045546"/>
          <c:h val="0.82092927701456708"/>
        </c:manualLayout>
      </c:layout>
      <c:lineChart>
        <c:grouping val="standard"/>
        <c:varyColors val="0"/>
        <c:ser>
          <c:idx val="0"/>
          <c:order val="0"/>
          <c:tx>
            <c:strRef>
              <c:f>'Données Normes vs réalité '!$E$5</c:f>
              <c:strCache>
                <c:ptCount val="1"/>
                <c:pt idx="0">
                  <c:v>S&amp;P/TSX réalisé</c:v>
                </c:pt>
              </c:strCache>
            </c:strRef>
          </c:tx>
          <c:spPr>
            <a:ln w="28575" cap="rnd">
              <a:solidFill>
                <a:srgbClr val="BDE6EF"/>
              </a:solidFill>
              <a:round/>
            </a:ln>
            <a:effectLst/>
          </c:spPr>
          <c:marker>
            <c:symbol val="none"/>
          </c:marker>
          <c:cat>
            <c:numRef>
              <c:f>'Données Normes vs réalité '!$A$6:$A$186</c:f>
              <c:numCache>
                <c:formatCode>m/d/yyyy</c:formatCode>
                <c:ptCount val="18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numCache>
            </c:numRef>
          </c:cat>
          <c:val>
            <c:numRef>
              <c:f>'Données Normes vs réalité '!$E$6:$E$187</c:f>
              <c:numCache>
                <c:formatCode>_ * #,##0.00_)\ "$"_ ;_ * \(#,##0.00\)\ "$"_ ;_ * "-"??_)\ "$"_ ;_ @_ </c:formatCode>
                <c:ptCount val="182"/>
                <c:pt idx="0">
                  <c:v>1000</c:v>
                </c:pt>
                <c:pt idx="1">
                  <c:v>970.38921141519631</c:v>
                </c:pt>
                <c:pt idx="2">
                  <c:v>909.14960740996821</c:v>
                </c:pt>
                <c:pt idx="3">
                  <c:v>979.95992681985967</c:v>
                </c:pt>
                <c:pt idx="4">
                  <c:v>1051.1137679499893</c:v>
                </c:pt>
                <c:pt idx="5">
                  <c:v>1171.6054263370133</c:v>
                </c:pt>
                <c:pt idx="6">
                  <c:v>1175.6379968982903</c:v>
                </c:pt>
                <c:pt idx="7">
                  <c:v>1225.2231149626566</c:v>
                </c:pt>
                <c:pt idx="8">
                  <c:v>1236.8257896427981</c:v>
                </c:pt>
                <c:pt idx="9">
                  <c:v>1300.4147513190101</c:v>
                </c:pt>
                <c:pt idx="10">
                  <c:v>1247.834158685265</c:v>
                </c:pt>
                <c:pt idx="11">
                  <c:v>1312.1576211752183</c:v>
                </c:pt>
                <c:pt idx="12">
                  <c:v>1350.5497653690047</c:v>
                </c:pt>
                <c:pt idx="13">
                  <c:v>1278.3239971473326</c:v>
                </c:pt>
                <c:pt idx="14">
                  <c:v>1341.8946724962314</c:v>
                </c:pt>
                <c:pt idx="15">
                  <c:v>1392.9932018401266</c:v>
                </c:pt>
                <c:pt idx="16">
                  <c:v>1416.1955034791911</c:v>
                </c:pt>
                <c:pt idx="17">
                  <c:v>1366.9373623627323</c:v>
                </c:pt>
                <c:pt idx="18">
                  <c:v>1316.1753885191467</c:v>
                </c:pt>
                <c:pt idx="19">
                  <c:v>1368.2818428089886</c:v>
                </c:pt>
                <c:pt idx="20">
                  <c:v>1394.2366720974153</c:v>
                </c:pt>
                <c:pt idx="21">
                  <c:v>1451.2351543322486</c:v>
                </c:pt>
                <c:pt idx="22">
                  <c:v>1490.57078593764</c:v>
                </c:pt>
                <c:pt idx="23">
                  <c:v>1525.9025826389607</c:v>
                </c:pt>
                <c:pt idx="24">
                  <c:v>1588.3251378658463</c:v>
                </c:pt>
                <c:pt idx="25">
                  <c:v>1603.98824798698</c:v>
                </c:pt>
                <c:pt idx="26">
                  <c:v>1675.1547153907306</c:v>
                </c:pt>
                <c:pt idx="27">
                  <c:v>1677.2419690368938</c:v>
                </c:pt>
                <c:pt idx="28">
                  <c:v>1660.1055034008211</c:v>
                </c:pt>
                <c:pt idx="29">
                  <c:v>1645.7058914192714</c:v>
                </c:pt>
                <c:pt idx="30">
                  <c:v>1590.9000269070245</c:v>
                </c:pt>
                <c:pt idx="31">
                  <c:v>1551.1538237145801</c:v>
                </c:pt>
                <c:pt idx="32">
                  <c:v>1532.4033719987565</c:v>
                </c:pt>
                <c:pt idx="33">
                  <c:v>1399.6755483068166</c:v>
                </c:pt>
                <c:pt idx="34">
                  <c:v>1478.1561112470492</c:v>
                </c:pt>
                <c:pt idx="35">
                  <c:v>1475.0339385527159</c:v>
                </c:pt>
                <c:pt idx="36">
                  <c:v>1449.9729623589017</c:v>
                </c:pt>
                <c:pt idx="37">
                  <c:v>1513.3794961507285</c:v>
                </c:pt>
                <c:pt idx="38">
                  <c:v>1538.7043179243458</c:v>
                </c:pt>
                <c:pt idx="39">
                  <c:v>1513.6220076819995</c:v>
                </c:pt>
                <c:pt idx="40">
                  <c:v>1504.5959635980182</c:v>
                </c:pt>
                <c:pt idx="41">
                  <c:v>1412.2143087898896</c:v>
                </c:pt>
                <c:pt idx="42">
                  <c:v>1427.762911670944</c:v>
                </c:pt>
                <c:pt idx="43">
                  <c:v>1439.1883831316472</c:v>
                </c:pt>
                <c:pt idx="44">
                  <c:v>1477.2940415308622</c:v>
                </c:pt>
                <c:pt idx="45">
                  <c:v>1527.961971405409</c:v>
                </c:pt>
                <c:pt idx="46">
                  <c:v>1544.2864370310324</c:v>
                </c:pt>
                <c:pt idx="47">
                  <c:v>1524.4858276609441</c:v>
                </c:pt>
                <c:pt idx="48">
                  <c:v>1554.1950141022419</c:v>
                </c:pt>
                <c:pt idx="49">
                  <c:v>1591.657428298005</c:v>
                </c:pt>
                <c:pt idx="50">
                  <c:v>1609.1497815654668</c:v>
                </c:pt>
                <c:pt idx="51">
                  <c:v>1606.0519906408838</c:v>
                </c:pt>
                <c:pt idx="52">
                  <c:v>1572.7909028133956</c:v>
                </c:pt>
                <c:pt idx="53">
                  <c:v>1600.630529981305</c:v>
                </c:pt>
                <c:pt idx="54">
                  <c:v>1540.5020380547185</c:v>
                </c:pt>
                <c:pt idx="55">
                  <c:v>1589.5982145578328</c:v>
                </c:pt>
                <c:pt idx="56">
                  <c:v>1614.2098695662401</c:v>
                </c:pt>
                <c:pt idx="57">
                  <c:v>1636.7786805805304</c:v>
                </c:pt>
                <c:pt idx="58">
                  <c:v>1714.1028510125841</c:v>
                </c:pt>
                <c:pt idx="59">
                  <c:v>1721.8614784582714</c:v>
                </c:pt>
                <c:pt idx="60">
                  <c:v>1756.11351107063</c:v>
                </c:pt>
                <c:pt idx="61">
                  <c:v>1770.4478147403479</c:v>
                </c:pt>
                <c:pt idx="62">
                  <c:v>1839.9602402997568</c:v>
                </c:pt>
                <c:pt idx="63">
                  <c:v>1862.551691528816</c:v>
                </c:pt>
                <c:pt idx="64">
                  <c:v>1907.7006336647808</c:v>
                </c:pt>
                <c:pt idx="65">
                  <c:v>1904.5623515868617</c:v>
                </c:pt>
                <c:pt idx="66">
                  <c:v>1982.0032062027228</c:v>
                </c:pt>
                <c:pt idx="67">
                  <c:v>2010.1624087098653</c:v>
                </c:pt>
                <c:pt idx="68">
                  <c:v>2052.1351899470487</c:v>
                </c:pt>
                <c:pt idx="69">
                  <c:v>1970.3295631570566</c:v>
                </c:pt>
                <c:pt idx="70">
                  <c:v>1929.5706457424644</c:v>
                </c:pt>
                <c:pt idx="71">
                  <c:v>1950.0504615556099</c:v>
                </c:pt>
                <c:pt idx="72">
                  <c:v>1941.4476153323023</c:v>
                </c:pt>
                <c:pt idx="73">
                  <c:v>1952.1050610458567</c:v>
                </c:pt>
                <c:pt idx="74">
                  <c:v>2029.7705762544208</c:v>
                </c:pt>
                <c:pt idx="75">
                  <c:v>1991.6126712057398</c:v>
                </c:pt>
                <c:pt idx="76">
                  <c:v>2039.9599790665097</c:v>
                </c:pt>
                <c:pt idx="77">
                  <c:v>2015.1166972454703</c:v>
                </c:pt>
                <c:pt idx="78">
                  <c:v>1959.0521238698402</c:v>
                </c:pt>
                <c:pt idx="79">
                  <c:v>1952.8691682942954</c:v>
                </c:pt>
                <c:pt idx="80">
                  <c:v>1874.0315865827126</c:v>
                </c:pt>
                <c:pt idx="81">
                  <c:v>1805.1635363667162</c:v>
                </c:pt>
                <c:pt idx="82">
                  <c:v>1840.4705159095408</c:v>
                </c:pt>
                <c:pt idx="83">
                  <c:v>1836.2363603590748</c:v>
                </c:pt>
                <c:pt idx="84">
                  <c:v>1779.9493033344691</c:v>
                </c:pt>
                <c:pt idx="85">
                  <c:v>1759.1464290721267</c:v>
                </c:pt>
                <c:pt idx="86">
                  <c:v>1767.379194861717</c:v>
                </c:pt>
                <c:pt idx="87">
                  <c:v>1860.7522298434612</c:v>
                </c:pt>
                <c:pt idx="88">
                  <c:v>1929.1740065952699</c:v>
                </c:pt>
                <c:pt idx="89">
                  <c:v>1948.3925012125587</c:v>
                </c:pt>
                <c:pt idx="90">
                  <c:v>1955.0622214056277</c:v>
                </c:pt>
                <c:pt idx="91">
                  <c:v>2031.4341966511652</c:v>
                </c:pt>
                <c:pt idx="92">
                  <c:v>2036.8587050319629</c:v>
                </c:pt>
                <c:pt idx="93">
                  <c:v>2061.6937144668373</c:v>
                </c:pt>
                <c:pt idx="94">
                  <c:v>2074.4314476066256</c:v>
                </c:pt>
                <c:pt idx="95">
                  <c:v>2119.9443747338696</c:v>
                </c:pt>
                <c:pt idx="96">
                  <c:v>2155.197366072246</c:v>
                </c:pt>
                <c:pt idx="97">
                  <c:v>2173.4863057177872</c:v>
                </c:pt>
                <c:pt idx="98">
                  <c:v>2178.0966371444083</c:v>
                </c:pt>
                <c:pt idx="99">
                  <c:v>2207.2167426129777</c:v>
                </c:pt>
                <c:pt idx="100">
                  <c:v>2216.9189454187967</c:v>
                </c:pt>
                <c:pt idx="101">
                  <c:v>2187.541960590353</c:v>
                </c:pt>
                <c:pt idx="102">
                  <c:v>2171.0433394665106</c:v>
                </c:pt>
                <c:pt idx="103">
                  <c:v>2169.7193222912952</c:v>
                </c:pt>
                <c:pt idx="104">
                  <c:v>2184.2090597431743</c:v>
                </c:pt>
                <c:pt idx="105">
                  <c:v>2251.032959798817</c:v>
                </c:pt>
                <c:pt idx="106">
                  <c:v>2312.5211707777539</c:v>
                </c:pt>
                <c:pt idx="107">
                  <c:v>2323.4385435724012</c:v>
                </c:pt>
                <c:pt idx="108">
                  <c:v>2351.2159101496968</c:v>
                </c:pt>
                <c:pt idx="109">
                  <c:v>2318.4172051699816</c:v>
                </c:pt>
                <c:pt idx="110">
                  <c:v>2248.5042219646671</c:v>
                </c:pt>
                <c:pt idx="111">
                  <c:v>2244.9523205784762</c:v>
                </c:pt>
                <c:pt idx="112">
                  <c:v>2285.8383715067685</c:v>
                </c:pt>
                <c:pt idx="113">
                  <c:v>2357.0462008413465</c:v>
                </c:pt>
                <c:pt idx="114">
                  <c:v>2396.9604640895727</c:v>
                </c:pt>
                <c:pt idx="115">
                  <c:v>2424.5253609590404</c:v>
                </c:pt>
                <c:pt idx="116">
                  <c:v>2404.6433338935349</c:v>
                </c:pt>
                <c:pt idx="117">
                  <c:v>2383.256167934665</c:v>
                </c:pt>
                <c:pt idx="118">
                  <c:v>2233.7249509969979</c:v>
                </c:pt>
                <c:pt idx="119">
                  <c:v>2264.6662875881998</c:v>
                </c:pt>
                <c:pt idx="120">
                  <c:v>2142.2806881580368</c:v>
                </c:pt>
                <c:pt idx="121">
                  <c:v>2329.4159956600465</c:v>
                </c:pt>
                <c:pt idx="122">
                  <c:v>2402.7485220729045</c:v>
                </c:pt>
                <c:pt idx="123">
                  <c:v>2427.0963315015092</c:v>
                </c:pt>
                <c:pt idx="124">
                  <c:v>2505.267333043656</c:v>
                </c:pt>
                <c:pt idx="125">
                  <c:v>2428.5056848708518</c:v>
                </c:pt>
                <c:pt idx="126">
                  <c:v>2489.8362851238994</c:v>
                </c:pt>
                <c:pt idx="127">
                  <c:v>2498.3816600327941</c:v>
                </c:pt>
                <c:pt idx="128">
                  <c:v>2509.2350306818453</c:v>
                </c:pt>
                <c:pt idx="129">
                  <c:v>2551.5979202350409</c:v>
                </c:pt>
                <c:pt idx="130">
                  <c:v>2529.6639060117609</c:v>
                </c:pt>
                <c:pt idx="131">
                  <c:v>2620.4703243384929</c:v>
                </c:pt>
                <c:pt idx="132">
                  <c:v>2632.3712403093355</c:v>
                </c:pt>
                <c:pt idx="133">
                  <c:v>2678.2899497474318</c:v>
                </c:pt>
                <c:pt idx="134">
                  <c:v>2520.2285965069636</c:v>
                </c:pt>
                <c:pt idx="135">
                  <c:v>2082.3058884586285</c:v>
                </c:pt>
                <c:pt idx="136">
                  <c:v>2307.0313540851225</c:v>
                </c:pt>
                <c:pt idx="137">
                  <c:v>2377.1524531108098</c:v>
                </c:pt>
                <c:pt idx="138">
                  <c:v>2435.6983069473249</c:v>
                </c:pt>
                <c:pt idx="139">
                  <c:v>2544.8903212211094</c:v>
                </c:pt>
                <c:pt idx="140">
                  <c:v>2604.6556989339078</c:v>
                </c:pt>
                <c:pt idx="141">
                  <c:v>2550.9565926128466</c:v>
                </c:pt>
                <c:pt idx="142">
                  <c:v>2471.5138205449502</c:v>
                </c:pt>
                <c:pt idx="143">
                  <c:v>2732.6991751124833</c:v>
                </c:pt>
                <c:pt idx="144">
                  <c:v>2779.788644887361</c:v>
                </c:pt>
                <c:pt idx="145">
                  <c:v>2770.8279091152122</c:v>
                </c:pt>
                <c:pt idx="146">
                  <c:v>2891.7658409664241</c:v>
                </c:pt>
                <c:pt idx="147">
                  <c:v>3003.6333190816085</c:v>
                </c:pt>
                <c:pt idx="148">
                  <c:v>3075.4123784503472</c:v>
                </c:pt>
                <c:pt idx="149">
                  <c:v>3181.3080645315786</c:v>
                </c:pt>
                <c:pt idx="150">
                  <c:v>3260.2549288182945</c:v>
                </c:pt>
                <c:pt idx="151">
                  <c:v>3286.4448680293176</c:v>
                </c:pt>
                <c:pt idx="152">
                  <c:v>3340.1087078619889</c:v>
                </c:pt>
                <c:pt idx="153">
                  <c:v>3265.8070061015383</c:v>
                </c:pt>
                <c:pt idx="154">
                  <c:v>3429.6050414533629</c:v>
                </c:pt>
                <c:pt idx="155">
                  <c:v>3373.9906600406307</c:v>
                </c:pt>
                <c:pt idx="156">
                  <c:v>3477.2639997074189</c:v>
                </c:pt>
                <c:pt idx="157">
                  <c:v>3462.9505946974873</c:v>
                </c:pt>
                <c:pt idx="158">
                  <c:v>3472.6445251171417</c:v>
                </c:pt>
                <c:pt idx="159">
                  <c:v>3610.0118512816539</c:v>
                </c:pt>
                <c:pt idx="160">
                  <c:v>3430.8863905315143</c:v>
                </c:pt>
                <c:pt idx="161">
                  <c:v>3432.8434629427575</c:v>
                </c:pt>
                <c:pt idx="162">
                  <c:v>3134.0000296064345</c:v>
                </c:pt>
                <c:pt idx="163">
                  <c:v>3279.9231800097355</c:v>
                </c:pt>
                <c:pt idx="164">
                  <c:v>3227.2158892510356</c:v>
                </c:pt>
                <c:pt idx="165">
                  <c:v>3089.8402907003574</c:v>
                </c:pt>
                <c:pt idx="166">
                  <c:v>3261.9860344705971</c:v>
                </c:pt>
                <c:pt idx="167">
                  <c:v>3442.6540775462181</c:v>
                </c:pt>
                <c:pt idx="168">
                  <c:v>3274.12859119522</c:v>
                </c:pt>
                <c:pt idx="169">
                  <c:v>3514.0373685452523</c:v>
                </c:pt>
                <c:pt idx="170">
                  <c:v>3437.2104120606155</c:v>
                </c:pt>
                <c:pt idx="171">
                  <c:v>3455.0552551856968</c:v>
                </c:pt>
                <c:pt idx="172">
                  <c:v>3518.9655337561235</c:v>
                </c:pt>
                <c:pt idx="173">
                  <c:v>3365.8179778979238</c:v>
                </c:pt>
                <c:pt idx="174">
                  <c:v>3470.8111031096319</c:v>
                </c:pt>
                <c:pt idx="175">
                  <c:v>3533.8797752349124</c:v>
                </c:pt>
                <c:pt idx="176">
                  <c:v>3544.9961206862749</c:v>
                </c:pt>
                <c:pt idx="177">
                  <c:v>3321.579869017648</c:v>
                </c:pt>
                <c:pt idx="178">
                  <c:v>3311.6917552174791</c:v>
                </c:pt>
                <c:pt idx="179">
                  <c:v>3558.8789262268579</c:v>
                </c:pt>
                <c:pt idx="180">
                  <c:v>3645.3780436938714</c:v>
                </c:pt>
                <c:pt idx="181">
                  <c:v>3696.0694845606781</c:v>
                </c:pt>
              </c:numCache>
            </c:numRef>
          </c:val>
          <c:smooth val="0"/>
          <c:extLst>
            <c:ext xmlns:c16="http://schemas.microsoft.com/office/drawing/2014/chart" uri="{C3380CC4-5D6E-409C-BE32-E72D297353CC}">
              <c16:uniqueId val="{00000000-094A-41F0-BF63-4C40DE31EF0A}"/>
            </c:ext>
          </c:extLst>
        </c:ser>
        <c:ser>
          <c:idx val="2"/>
          <c:order val="1"/>
          <c:tx>
            <c:strRef>
              <c:f>'Données Normes vs réalité '!$G$5</c:f>
              <c:strCache>
                <c:ptCount val="1"/>
                <c:pt idx="0">
                  <c:v>FTSE universel réalisé</c:v>
                </c:pt>
              </c:strCache>
            </c:strRef>
          </c:tx>
          <c:spPr>
            <a:ln w="28575" cap="rnd">
              <a:solidFill>
                <a:srgbClr val="026028"/>
              </a:solidFill>
              <a:round/>
            </a:ln>
            <a:effectLst/>
          </c:spPr>
          <c:marker>
            <c:symbol val="none"/>
          </c:marker>
          <c:cat>
            <c:numRef>
              <c:f>'Données Normes vs réalité '!$A$6:$A$186</c:f>
              <c:numCache>
                <c:formatCode>m/d/yyyy</c:formatCode>
                <c:ptCount val="18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numCache>
            </c:numRef>
          </c:cat>
          <c:val>
            <c:numRef>
              <c:f>'Données Normes vs réalité '!$G$6:$G$187</c:f>
              <c:numCache>
                <c:formatCode>_ * #,##0.00_)\ "$"_ ;_ * \(#,##0.00\)\ "$"_ ;_ * "-"??_)\ "$"_ ;_ @_ </c:formatCode>
                <c:ptCount val="182"/>
                <c:pt idx="0">
                  <c:v>1000</c:v>
                </c:pt>
                <c:pt idx="1">
                  <c:v>990.47205437202422</c:v>
                </c:pt>
                <c:pt idx="2">
                  <c:v>997.26569739373963</c:v>
                </c:pt>
                <c:pt idx="3">
                  <c:v>1015.2272098072817</c:v>
                </c:pt>
                <c:pt idx="4">
                  <c:v>1015.4534357747051</c:v>
                </c:pt>
                <c:pt idx="5">
                  <c:v>1014.0985109698142</c:v>
                </c:pt>
                <c:pt idx="6">
                  <c:v>1027.9421959763238</c:v>
                </c:pt>
                <c:pt idx="7">
                  <c:v>1034.7438469968861</c:v>
                </c:pt>
                <c:pt idx="8">
                  <c:v>1046.4093563170527</c:v>
                </c:pt>
                <c:pt idx="9">
                  <c:v>1055.8376309593812</c:v>
                </c:pt>
                <c:pt idx="10">
                  <c:v>1055.2180120486064</c:v>
                </c:pt>
                <c:pt idx="11">
                  <c:v>1069.2995060208714</c:v>
                </c:pt>
                <c:pt idx="12">
                  <c:v>1054.1033272091211</c:v>
                </c:pt>
                <c:pt idx="13">
                  <c:v>1073.5227244127279</c:v>
                </c:pt>
                <c:pt idx="14">
                  <c:v>1075.1663661760435</c:v>
                </c:pt>
                <c:pt idx="15">
                  <c:v>1067.3579953004489</c:v>
                </c:pt>
                <c:pt idx="16">
                  <c:v>1066.7044853945545</c:v>
                </c:pt>
                <c:pt idx="17">
                  <c:v>1079.2465845884922</c:v>
                </c:pt>
                <c:pt idx="18">
                  <c:v>1098.6336637967527</c:v>
                </c:pt>
                <c:pt idx="19">
                  <c:v>1103.7217460640691</c:v>
                </c:pt>
                <c:pt idx="20">
                  <c:v>1125.9286418662759</c:v>
                </c:pt>
                <c:pt idx="21">
                  <c:v>1133.2629678101332</c:v>
                </c:pt>
                <c:pt idx="22">
                  <c:v>1135.7962124453459</c:v>
                </c:pt>
                <c:pt idx="23">
                  <c:v>1123.3792382333902</c:v>
                </c:pt>
                <c:pt idx="24">
                  <c:v>1125.1953379718718</c:v>
                </c:pt>
                <c:pt idx="25">
                  <c:v>1120.2332386864141</c:v>
                </c:pt>
                <c:pt idx="26">
                  <c:v>1122.807238315758</c:v>
                </c:pt>
                <c:pt idx="27">
                  <c:v>1122.1208384145998</c:v>
                </c:pt>
                <c:pt idx="28">
                  <c:v>1131.701837034936</c:v>
                </c:pt>
                <c:pt idx="29">
                  <c:v>1149.1764345185941</c:v>
                </c:pt>
                <c:pt idx="30">
                  <c:v>1149.9343344094564</c:v>
                </c:pt>
                <c:pt idx="31">
                  <c:v>1173.4292310261912</c:v>
                </c:pt>
                <c:pt idx="32">
                  <c:v>1187.2430290370044</c:v>
                </c:pt>
                <c:pt idx="33">
                  <c:v>1208.7645259379087</c:v>
                </c:pt>
                <c:pt idx="34">
                  <c:v>1203.5450266895166</c:v>
                </c:pt>
                <c:pt idx="35">
                  <c:v>1213.61222523984</c:v>
                </c:pt>
                <c:pt idx="36">
                  <c:v>1234.0469222972438</c:v>
                </c:pt>
                <c:pt idx="37">
                  <c:v>1240.3103213953143</c:v>
                </c:pt>
                <c:pt idx="38">
                  <c:v>1235.3625221077973</c:v>
                </c:pt>
                <c:pt idx="39">
                  <c:v>1231.4300226740772</c:v>
                </c:pt>
                <c:pt idx="40">
                  <c:v>1233.0030224475652</c:v>
                </c:pt>
                <c:pt idx="41">
                  <c:v>1259.0004187039401</c:v>
                </c:pt>
                <c:pt idx="42">
                  <c:v>1259.1291186854075</c:v>
                </c:pt>
                <c:pt idx="43">
                  <c:v>1267.4660174848941</c:v>
                </c:pt>
                <c:pt idx="44">
                  <c:v>1266.1647176722811</c:v>
                </c:pt>
                <c:pt idx="45">
                  <c:v>1274.6875164449982</c:v>
                </c:pt>
                <c:pt idx="46">
                  <c:v>1272.270816793003</c:v>
                </c:pt>
                <c:pt idx="47">
                  <c:v>1280.1787156542655</c:v>
                </c:pt>
                <c:pt idx="48">
                  <c:v>1278.4770158993103</c:v>
                </c:pt>
                <c:pt idx="49">
                  <c:v>1268.7959172933884</c:v>
                </c:pt>
                <c:pt idx="50">
                  <c:v>1281.6659154401084</c:v>
                </c:pt>
                <c:pt idx="51">
                  <c:v>1287.3430146226062</c:v>
                </c:pt>
                <c:pt idx="52">
                  <c:v>1302.0434125057488</c:v>
                </c:pt>
                <c:pt idx="53">
                  <c:v>1282.9958152486031</c:v>
                </c:pt>
                <c:pt idx="54">
                  <c:v>1256.9984189922282</c:v>
                </c:pt>
                <c:pt idx="55">
                  <c:v>1259.3579186524603</c:v>
                </c:pt>
                <c:pt idx="56">
                  <c:v>1251.8647197314808</c:v>
                </c:pt>
                <c:pt idx="57">
                  <c:v>1258.4141187883674</c:v>
                </c:pt>
                <c:pt idx="58">
                  <c:v>1271.6416168836076</c:v>
                </c:pt>
                <c:pt idx="59">
                  <c:v>1268.6386173160397</c:v>
                </c:pt>
                <c:pt idx="60">
                  <c:v>1263.2189180964765</c:v>
                </c:pt>
                <c:pt idx="61">
                  <c:v>1296.108913360317</c:v>
                </c:pt>
                <c:pt idx="62">
                  <c:v>1300.6420127075507</c:v>
                </c:pt>
                <c:pt idx="63">
                  <c:v>1298.1681130637924</c:v>
                </c:pt>
                <c:pt idx="64">
                  <c:v>1304.7461121165607</c:v>
                </c:pt>
                <c:pt idx="65">
                  <c:v>1320.7192098164348</c:v>
                </c:pt>
                <c:pt idx="66">
                  <c:v>1324.065409334582</c:v>
                </c:pt>
                <c:pt idx="67">
                  <c:v>1332.4166081320095</c:v>
                </c:pt>
                <c:pt idx="68">
                  <c:v>1346.630806085165</c:v>
                </c:pt>
                <c:pt idx="69">
                  <c:v>1338.1509073062705</c:v>
                </c:pt>
                <c:pt idx="70">
                  <c:v>1345.7728062087172</c:v>
                </c:pt>
                <c:pt idx="71">
                  <c:v>1366.6079032084631</c:v>
                </c:pt>
                <c:pt idx="72">
                  <c:v>1374.2584021067912</c:v>
                </c:pt>
                <c:pt idx="73">
                  <c:v>1437.8361929515893</c:v>
                </c:pt>
                <c:pt idx="74">
                  <c:v>1435.9056932295812</c:v>
                </c:pt>
                <c:pt idx="75">
                  <c:v>1431.343993886466</c:v>
                </c:pt>
                <c:pt idx="76">
                  <c:v>1411.8530966931551</c:v>
                </c:pt>
                <c:pt idx="77">
                  <c:v>1414.6844962854334</c:v>
                </c:pt>
                <c:pt idx="78">
                  <c:v>1406.833797415934</c:v>
                </c:pt>
                <c:pt idx="79">
                  <c:v>1427.0396945062848</c:v>
                </c:pt>
                <c:pt idx="80">
                  <c:v>1412.6967965716622</c:v>
                </c:pt>
                <c:pt idx="81">
                  <c:v>1408.8786971214686</c:v>
                </c:pt>
                <c:pt idx="82">
                  <c:v>1405.2607976424461</c:v>
                </c:pt>
                <c:pt idx="83">
                  <c:v>1406.6764974385851</c:v>
                </c:pt>
                <c:pt idx="84">
                  <c:v>1422.6352951405183</c:v>
                </c:pt>
                <c:pt idx="85">
                  <c:v>1428.169394343608</c:v>
                </c:pt>
                <c:pt idx="86">
                  <c:v>1431.2295939029391</c:v>
                </c:pt>
                <c:pt idx="87">
                  <c:v>1442.4693922844081</c:v>
                </c:pt>
                <c:pt idx="88">
                  <c:v>1441.3253924491439</c:v>
                </c:pt>
                <c:pt idx="89">
                  <c:v>1454.4241905629171</c:v>
                </c:pt>
                <c:pt idx="90">
                  <c:v>1480.2070868501798</c:v>
                </c:pt>
                <c:pt idx="91">
                  <c:v>1492.6909850524985</c:v>
                </c:pt>
                <c:pt idx="92">
                  <c:v>1494.0494848568746</c:v>
                </c:pt>
                <c:pt idx="93">
                  <c:v>1497.7531843235422</c:v>
                </c:pt>
                <c:pt idx="94">
                  <c:v>1484.1681862797818</c:v>
                </c:pt>
                <c:pt idx="95">
                  <c:v>1453.5089906947057</c:v>
                </c:pt>
                <c:pt idx="96">
                  <c:v>1446.2874917346014</c:v>
                </c:pt>
                <c:pt idx="97">
                  <c:v>1444.5285919878829</c:v>
                </c:pt>
                <c:pt idx="98">
                  <c:v>1458.3280900007551</c:v>
                </c:pt>
                <c:pt idx="99">
                  <c:v>1464.2482891482466</c:v>
                </c:pt>
                <c:pt idx="100">
                  <c:v>1485.2549861232824</c:v>
                </c:pt>
                <c:pt idx="101">
                  <c:v>1497.9819842905945</c:v>
                </c:pt>
                <c:pt idx="102">
                  <c:v>1480.4787868110548</c:v>
                </c:pt>
                <c:pt idx="103">
                  <c:v>1452.3220908656192</c:v>
                </c:pt>
                <c:pt idx="104">
                  <c:v>1472.7710879209637</c:v>
                </c:pt>
                <c:pt idx="105">
                  <c:v>1453.2801907276528</c:v>
                </c:pt>
                <c:pt idx="106">
                  <c:v>1477.1611872887893</c:v>
                </c:pt>
                <c:pt idx="107">
                  <c:v>1488.7870856146596</c:v>
                </c:pt>
                <c:pt idx="108">
                  <c:v>1482.6809864939378</c:v>
                </c:pt>
                <c:pt idx="109">
                  <c:v>1470.8262882010142</c:v>
                </c:pt>
                <c:pt idx="110">
                  <c:v>1472.999887888016</c:v>
                </c:pt>
                <c:pt idx="111">
                  <c:v>1484.1252862859587</c:v>
                </c:pt>
                <c:pt idx="112">
                  <c:v>1471.4125881165876</c:v>
                </c:pt>
                <c:pt idx="113">
                  <c:v>1483.2529864115702</c:v>
                </c:pt>
                <c:pt idx="114">
                  <c:v>1491.7471851884056</c:v>
                </c:pt>
                <c:pt idx="115">
                  <c:v>1480.7790867678118</c:v>
                </c:pt>
                <c:pt idx="116">
                  <c:v>1491.9044851657543</c:v>
                </c:pt>
                <c:pt idx="117">
                  <c:v>1477.475787243487</c:v>
                </c:pt>
                <c:pt idx="118">
                  <c:v>1468.4095885490194</c:v>
                </c:pt>
                <c:pt idx="119">
                  <c:v>1483.4531863827417</c:v>
                </c:pt>
                <c:pt idx="120">
                  <c:v>1503.558983487507</c:v>
                </c:pt>
                <c:pt idx="121">
                  <c:v>1523.6504805943314</c:v>
                </c:pt>
                <c:pt idx="122">
                  <c:v>1526.4246801948466</c:v>
                </c:pt>
                <c:pt idx="123">
                  <c:v>1562.3462750221368</c:v>
                </c:pt>
                <c:pt idx="124">
                  <c:v>1560.7446752527671</c:v>
                </c:pt>
                <c:pt idx="125">
                  <c:v>1587.1567714494254</c:v>
                </c:pt>
                <c:pt idx="126">
                  <c:v>1601.6197893667504</c:v>
                </c:pt>
                <c:pt idx="127">
                  <c:v>1604.306758979827</c:v>
                </c:pt>
                <c:pt idx="128">
                  <c:v>1634.3896646478886</c:v>
                </c:pt>
                <c:pt idx="129">
                  <c:v>1620.6630966245141</c:v>
                </c:pt>
                <c:pt idx="130">
                  <c:v>1617.8617270279117</c:v>
                </c:pt>
                <c:pt idx="131">
                  <c:v>1626.2243658236916</c:v>
                </c:pt>
                <c:pt idx="132">
                  <c:v>1606.8650286114362</c:v>
                </c:pt>
                <c:pt idx="133">
                  <c:v>1653.5874118834131</c:v>
                </c:pt>
                <c:pt idx="134">
                  <c:v>1665.3191301940456</c:v>
                </c:pt>
                <c:pt idx="135">
                  <c:v>1632.0044249913631</c:v>
                </c:pt>
                <c:pt idx="136">
                  <c:v>1693.7861360947966</c:v>
                </c:pt>
                <c:pt idx="137">
                  <c:v>1699.0871453314514</c:v>
                </c:pt>
                <c:pt idx="138">
                  <c:v>1727.8201311939015</c:v>
                </c:pt>
                <c:pt idx="139">
                  <c:v>1749.7363080379721</c:v>
                </c:pt>
                <c:pt idx="140">
                  <c:v>1729.956550886257</c:v>
                </c:pt>
                <c:pt idx="141">
                  <c:v>1735.4220100992311</c:v>
                </c:pt>
                <c:pt idx="142">
                  <c:v>1722.2960419893705</c:v>
                </c:pt>
                <c:pt idx="143">
                  <c:v>1740.0008694398755</c:v>
                </c:pt>
                <c:pt idx="144">
                  <c:v>1746.3672285231196</c:v>
                </c:pt>
                <c:pt idx="145">
                  <c:v>1727.0207613090108</c:v>
                </c:pt>
                <c:pt idx="146">
                  <c:v>1683.4686875805091</c:v>
                </c:pt>
                <c:pt idx="147">
                  <c:v>1658.3950711911102</c:v>
                </c:pt>
                <c:pt idx="148">
                  <c:v>1659.3603210521142</c:v>
                </c:pt>
                <c:pt idx="149">
                  <c:v>1669.8207695458098</c:v>
                </c:pt>
                <c:pt idx="150">
                  <c:v>1685.8399631184875</c:v>
                </c:pt>
                <c:pt idx="151">
                  <c:v>1703.2041147386078</c:v>
                </c:pt>
                <c:pt idx="152">
                  <c:v>1701.0877150433694</c:v>
                </c:pt>
                <c:pt idx="153">
                  <c:v>1677.3511484614351</c:v>
                </c:pt>
                <c:pt idx="154">
                  <c:v>1659.6749210068119</c:v>
                </c:pt>
                <c:pt idx="155">
                  <c:v>1674.1007589294913</c:v>
                </c:pt>
                <c:pt idx="156">
                  <c:v>1701.9366079231997</c:v>
                </c:pt>
                <c:pt idx="157">
                  <c:v>1644.0707632538108</c:v>
                </c:pt>
                <c:pt idx="158">
                  <c:v>1632.3447649423545</c:v>
                </c:pt>
                <c:pt idx="159">
                  <c:v>1583.3541302970059</c:v>
                </c:pt>
                <c:pt idx="160">
                  <c:v>1528.2407799333284</c:v>
                </c:pt>
                <c:pt idx="161">
                  <c:v>1527.1968800836498</c:v>
                </c:pt>
                <c:pt idx="162">
                  <c:v>1493.892184879526</c:v>
                </c:pt>
                <c:pt idx="163">
                  <c:v>1552.2075764821095</c:v>
                </c:pt>
                <c:pt idx="164">
                  <c:v>1509.6507826102879</c:v>
                </c:pt>
                <c:pt idx="165">
                  <c:v>1501.6713837593211</c:v>
                </c:pt>
                <c:pt idx="166">
                  <c:v>1486.6134859276583</c:v>
                </c:pt>
                <c:pt idx="167">
                  <c:v>1528.45527990244</c:v>
                </c:pt>
                <c:pt idx="168">
                  <c:v>1503.2157835369278</c:v>
                </c:pt>
                <c:pt idx="169">
                  <c:v>1549.6621768486473</c:v>
                </c:pt>
                <c:pt idx="170">
                  <c:v>1518.7741812965185</c:v>
                </c:pt>
                <c:pt idx="171">
                  <c:v>1551.5783765727144</c:v>
                </c:pt>
                <c:pt idx="172">
                  <c:v>1566.7792743837852</c:v>
                </c:pt>
                <c:pt idx="173">
                  <c:v>1540.3099781953638</c:v>
                </c:pt>
                <c:pt idx="174">
                  <c:v>1540.9248781068181</c:v>
                </c:pt>
                <c:pt idx="175">
                  <c:v>1523.8792805613843</c:v>
                </c:pt>
                <c:pt idx="176">
                  <c:v>1521.0764809649875</c:v>
                </c:pt>
                <c:pt idx="177">
                  <c:v>1481.2795866957401</c:v>
                </c:pt>
                <c:pt idx="178">
                  <c:v>1486.7707859050076</c:v>
                </c:pt>
                <c:pt idx="179">
                  <c:v>1550.5916767147992</c:v>
                </c:pt>
                <c:pt idx="180">
                  <c:v>1603.7733690566356</c:v>
                </c:pt>
                <c:pt idx="181">
                  <c:v>1581.8514722133889</c:v>
                </c:pt>
              </c:numCache>
            </c:numRef>
          </c:val>
          <c:smooth val="0"/>
          <c:extLst>
            <c:ext xmlns:c16="http://schemas.microsoft.com/office/drawing/2014/chart" uri="{C3380CC4-5D6E-409C-BE32-E72D297353CC}">
              <c16:uniqueId val="{00000001-094A-41F0-BF63-4C40DE31EF0A}"/>
            </c:ext>
          </c:extLst>
        </c:ser>
        <c:ser>
          <c:idx val="4"/>
          <c:order val="2"/>
          <c:tx>
            <c:strRef>
              <c:f>'Données Normes vs réalité '!$I$5</c:f>
              <c:strCache>
                <c:ptCount val="1"/>
                <c:pt idx="0">
                  <c:v>IPC réalisé</c:v>
                </c:pt>
              </c:strCache>
            </c:strRef>
          </c:tx>
          <c:spPr>
            <a:ln w="28575" cap="rnd">
              <a:solidFill>
                <a:srgbClr val="F75B1F"/>
              </a:solidFill>
              <a:round/>
            </a:ln>
            <a:effectLst/>
          </c:spPr>
          <c:marker>
            <c:symbol val="none"/>
          </c:marker>
          <c:cat>
            <c:numRef>
              <c:f>'Données Normes vs réalité '!$A$6:$A$186</c:f>
              <c:numCache>
                <c:formatCode>m/d/yyyy</c:formatCode>
                <c:ptCount val="18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numCache>
            </c:numRef>
          </c:cat>
          <c:val>
            <c:numRef>
              <c:f>'Données Normes vs réalité '!$I$6:$I$186</c:f>
              <c:numCache>
                <c:formatCode>_ * #,##0.00_)\ "$"_ ;_ * \(#,##0.00\)\ "$"_ ;_ * "-"??_)\ "$"_ ;_ @_ </c:formatCode>
                <c:ptCount val="181"/>
                <c:pt idx="0">
                  <c:v>1000</c:v>
                </c:pt>
                <c:pt idx="1">
                  <c:v>997.35216240070611</c:v>
                </c:pt>
                <c:pt idx="2">
                  <c:v>1004.4130626654899</c:v>
                </c:pt>
                <c:pt idx="3">
                  <c:v>1006.1782877316858</c:v>
                </c:pt>
                <c:pt idx="4">
                  <c:v>1005.2956751985879</c:v>
                </c:pt>
                <c:pt idx="5">
                  <c:v>1012.3565754633717</c:v>
                </c:pt>
                <c:pt idx="6">
                  <c:v>1015.8870255957634</c:v>
                </c:pt>
                <c:pt idx="7">
                  <c:v>1012.3565754633717</c:v>
                </c:pt>
                <c:pt idx="8">
                  <c:v>1012.3565754633717</c:v>
                </c:pt>
                <c:pt idx="9">
                  <c:v>1012.3565754633717</c:v>
                </c:pt>
                <c:pt idx="10">
                  <c:v>1011.4739629302736</c:v>
                </c:pt>
                <c:pt idx="11">
                  <c:v>1016.7696381288615</c:v>
                </c:pt>
                <c:pt idx="12">
                  <c:v>1013.2391879964696</c:v>
                </c:pt>
                <c:pt idx="13">
                  <c:v>1015.8870255957635</c:v>
                </c:pt>
                <c:pt idx="14">
                  <c:v>1020.3000882612533</c:v>
                </c:pt>
                <c:pt idx="15">
                  <c:v>1020.3000882612533</c:v>
                </c:pt>
                <c:pt idx="16">
                  <c:v>1023.8305383936453</c:v>
                </c:pt>
                <c:pt idx="17">
                  <c:v>1026.4783759929392</c:v>
                </c:pt>
                <c:pt idx="18">
                  <c:v>1025.5957634598412</c:v>
                </c:pt>
                <c:pt idx="19">
                  <c:v>1030.891438658429</c:v>
                </c:pt>
                <c:pt idx="20">
                  <c:v>1030.0088261253311</c:v>
                </c:pt>
                <c:pt idx="21">
                  <c:v>1031.774051191527</c:v>
                </c:pt>
                <c:pt idx="22">
                  <c:v>1036.1871138570168</c:v>
                </c:pt>
                <c:pt idx="23">
                  <c:v>1037.0697263901147</c:v>
                </c:pt>
                <c:pt idx="24">
                  <c:v>1037.0697263901147</c:v>
                </c:pt>
                <c:pt idx="25">
                  <c:v>1039.7175639894085</c:v>
                </c:pt>
                <c:pt idx="26">
                  <c:v>1042.3654015887023</c:v>
                </c:pt>
                <c:pt idx="27">
                  <c:v>1053.839364518976</c:v>
                </c:pt>
                <c:pt idx="28">
                  <c:v>1057.369814651368</c:v>
                </c:pt>
                <c:pt idx="29">
                  <c:v>1064.4307149161516</c:v>
                </c:pt>
                <c:pt idx="30">
                  <c:v>1057.3698146513677</c:v>
                </c:pt>
                <c:pt idx="31">
                  <c:v>1059.1350397175638</c:v>
                </c:pt>
                <c:pt idx="32">
                  <c:v>1061.7828773168576</c:v>
                </c:pt>
                <c:pt idx="33">
                  <c:v>1064.4307149161514</c:v>
                </c:pt>
                <c:pt idx="34">
                  <c:v>1066.1959399823475</c:v>
                </c:pt>
                <c:pt idx="35">
                  <c:v>1067.0785525154456</c:v>
                </c:pt>
                <c:pt idx="36">
                  <c:v>1060.9002647837597</c:v>
                </c:pt>
                <c:pt idx="37">
                  <c:v>1065.3133274492495</c:v>
                </c:pt>
                <c:pt idx="38">
                  <c:v>1069.7263901147394</c:v>
                </c:pt>
                <c:pt idx="39">
                  <c:v>1074.1394527802292</c:v>
                </c:pt>
                <c:pt idx="40">
                  <c:v>1078.5525154457191</c:v>
                </c:pt>
                <c:pt idx="41">
                  <c:v>1077.669902912621</c:v>
                </c:pt>
                <c:pt idx="42">
                  <c:v>1073.2568402471311</c:v>
                </c:pt>
                <c:pt idx="43">
                  <c:v>1072.3742277140332</c:v>
                </c:pt>
                <c:pt idx="44">
                  <c:v>1075.0220653133272</c:v>
                </c:pt>
                <c:pt idx="45">
                  <c:v>1076.787290379523</c:v>
                </c:pt>
                <c:pt idx="46">
                  <c:v>1078.5525154457189</c:v>
                </c:pt>
                <c:pt idx="47">
                  <c:v>1075.9046778464251</c:v>
                </c:pt>
                <c:pt idx="48">
                  <c:v>1069.7263901147394</c:v>
                </c:pt>
                <c:pt idx="49">
                  <c:v>1070.6090026478373</c:v>
                </c:pt>
                <c:pt idx="50">
                  <c:v>1082.965578111209</c:v>
                </c:pt>
                <c:pt idx="51">
                  <c:v>1084.7308031774048</c:v>
                </c:pt>
                <c:pt idx="52">
                  <c:v>1082.965578111209</c:v>
                </c:pt>
                <c:pt idx="53">
                  <c:v>1085.613415710503</c:v>
                </c:pt>
                <c:pt idx="54">
                  <c:v>1085.6134157105027</c:v>
                </c:pt>
                <c:pt idx="55">
                  <c:v>1086.4960282436007</c:v>
                </c:pt>
                <c:pt idx="56">
                  <c:v>1086.4960282436007</c:v>
                </c:pt>
                <c:pt idx="57">
                  <c:v>1088.2612533097968</c:v>
                </c:pt>
                <c:pt idx="58">
                  <c:v>1085.6134157105027</c:v>
                </c:pt>
                <c:pt idx="59">
                  <c:v>1085.6134157105027</c:v>
                </c:pt>
                <c:pt idx="60">
                  <c:v>1082.965578111209</c:v>
                </c:pt>
                <c:pt idx="61">
                  <c:v>1086.4960282436009</c:v>
                </c:pt>
                <c:pt idx="62">
                  <c:v>1095.3221535745806</c:v>
                </c:pt>
                <c:pt idx="63">
                  <c:v>1101.5004413062666</c:v>
                </c:pt>
                <c:pt idx="64">
                  <c:v>1105.0308914386585</c:v>
                </c:pt>
                <c:pt idx="65">
                  <c:v>1110.3265666372463</c:v>
                </c:pt>
                <c:pt idx="66">
                  <c:v>1111.2091791703444</c:v>
                </c:pt>
                <c:pt idx="67">
                  <c:v>1109.4439541041484</c:v>
                </c:pt>
                <c:pt idx="68">
                  <c:v>1109.4439541041484</c:v>
                </c:pt>
                <c:pt idx="69">
                  <c:v>1110.3265666372463</c:v>
                </c:pt>
                <c:pt idx="70">
                  <c:v>1111.2091791703444</c:v>
                </c:pt>
                <c:pt idx="71">
                  <c:v>1106.7961165048546</c:v>
                </c:pt>
                <c:pt idx="72">
                  <c:v>1098.8526037069728</c:v>
                </c:pt>
                <c:pt idx="73">
                  <c:v>1097.0873786407767</c:v>
                </c:pt>
                <c:pt idx="74">
                  <c:v>1106.7961165048546</c:v>
                </c:pt>
                <c:pt idx="75">
                  <c:v>1114.7396293027361</c:v>
                </c:pt>
                <c:pt idx="76">
                  <c:v>1113.8570167696382</c:v>
                </c:pt>
                <c:pt idx="77">
                  <c:v>1120.0353045013242</c:v>
                </c:pt>
                <c:pt idx="78">
                  <c:v>1122.6831421006179</c:v>
                </c:pt>
                <c:pt idx="79">
                  <c:v>1123.5657546337159</c:v>
                </c:pt>
                <c:pt idx="80">
                  <c:v>1123.5657546337159</c:v>
                </c:pt>
                <c:pt idx="81">
                  <c:v>1121.80052956752</c:v>
                </c:pt>
                <c:pt idx="82">
                  <c:v>1122.6831421006179</c:v>
                </c:pt>
                <c:pt idx="83">
                  <c:v>1121.80052956752</c:v>
                </c:pt>
                <c:pt idx="84">
                  <c:v>1116.5048543689322</c:v>
                </c:pt>
                <c:pt idx="85">
                  <c:v>1119.1526919682262</c:v>
                </c:pt>
                <c:pt idx="86">
                  <c:v>1121.8005295675202</c:v>
                </c:pt>
                <c:pt idx="87">
                  <c:v>1128.8614298323041</c:v>
                </c:pt>
                <c:pt idx="88">
                  <c:v>1132.391879964696</c:v>
                </c:pt>
                <c:pt idx="89">
                  <c:v>1136.8049426301859</c:v>
                </c:pt>
                <c:pt idx="90">
                  <c:v>1139.4527802294795</c:v>
                </c:pt>
                <c:pt idx="91">
                  <c:v>1137.6875551632836</c:v>
                </c:pt>
                <c:pt idx="92">
                  <c:v>1135.9223300970875</c:v>
                </c:pt>
                <c:pt idx="93">
                  <c:v>1136.8049426301857</c:v>
                </c:pt>
                <c:pt idx="94">
                  <c:v>1139.4527802294792</c:v>
                </c:pt>
                <c:pt idx="95">
                  <c:v>1135.0397175639894</c:v>
                </c:pt>
                <c:pt idx="96">
                  <c:v>1133.2744924977935</c:v>
                </c:pt>
                <c:pt idx="97">
                  <c:v>1142.9832303618712</c:v>
                </c:pt>
                <c:pt idx="98">
                  <c:v>1144.748455428067</c:v>
                </c:pt>
                <c:pt idx="99">
                  <c:v>1146.5136804942631</c:v>
                </c:pt>
                <c:pt idx="100">
                  <c:v>1150.926743159753</c:v>
                </c:pt>
                <c:pt idx="101">
                  <c:v>1151.8093556928509</c:v>
                </c:pt>
                <c:pt idx="102">
                  <c:v>1150.926743159753</c:v>
                </c:pt>
                <c:pt idx="103">
                  <c:v>1150.926743159753</c:v>
                </c:pt>
                <c:pt idx="104">
                  <c:v>1151.8093556928509</c:v>
                </c:pt>
                <c:pt idx="105">
                  <c:v>1154.4571932921449</c:v>
                </c:pt>
                <c:pt idx="106">
                  <c:v>1155.3398058252428</c:v>
                </c:pt>
                <c:pt idx="107">
                  <c:v>1158.8702559576348</c:v>
                </c:pt>
                <c:pt idx="108">
                  <c:v>1154.4571932921449</c:v>
                </c:pt>
                <c:pt idx="109">
                  <c:v>1162.4007060900265</c:v>
                </c:pt>
                <c:pt idx="110">
                  <c:v>1169.4616063548103</c:v>
                </c:pt>
                <c:pt idx="111">
                  <c:v>1172.9920564872023</c:v>
                </c:pt>
                <c:pt idx="112">
                  <c:v>1176.5225066195942</c:v>
                </c:pt>
                <c:pt idx="113">
                  <c:v>1177.4051191526921</c:v>
                </c:pt>
                <c:pt idx="114">
                  <c:v>1179.170344218888</c:v>
                </c:pt>
                <c:pt idx="115">
                  <c:v>1185.3486319505739</c:v>
                </c:pt>
                <c:pt idx="116">
                  <c:v>1184.4660194174758</c:v>
                </c:pt>
                <c:pt idx="117">
                  <c:v>1180.0529567519859</c:v>
                </c:pt>
                <c:pt idx="118">
                  <c:v>1183.5834068843778</c:v>
                </c:pt>
                <c:pt idx="119">
                  <c:v>1178.28773168579</c:v>
                </c:pt>
                <c:pt idx="120">
                  <c:v>1177.4051191526921</c:v>
                </c:pt>
                <c:pt idx="121">
                  <c:v>1179.170344218888</c:v>
                </c:pt>
                <c:pt idx="122">
                  <c:v>1187.1138570167698</c:v>
                </c:pt>
                <c:pt idx="123">
                  <c:v>1195.0573698146516</c:v>
                </c:pt>
                <c:pt idx="124">
                  <c:v>1200.3530450132394</c:v>
                </c:pt>
                <c:pt idx="125">
                  <c:v>1205.6487202118271</c:v>
                </c:pt>
                <c:pt idx="126">
                  <c:v>1203.0008826125336</c:v>
                </c:pt>
                <c:pt idx="127">
                  <c:v>1209.1791703442193</c:v>
                </c:pt>
                <c:pt idx="128">
                  <c:v>1207.4139452780234</c:v>
                </c:pt>
                <c:pt idx="129">
                  <c:v>1202.1182700794354</c:v>
                </c:pt>
                <c:pt idx="130">
                  <c:v>1205.6487202118274</c:v>
                </c:pt>
                <c:pt idx="131">
                  <c:v>1203.8834951456315</c:v>
                </c:pt>
                <c:pt idx="132">
                  <c:v>1203.8834951456315</c:v>
                </c:pt>
                <c:pt idx="133">
                  <c:v>1207.4139452780234</c:v>
                </c:pt>
                <c:pt idx="134">
                  <c:v>1212.7096204766112</c:v>
                </c:pt>
                <c:pt idx="135">
                  <c:v>1205.6487202118274</c:v>
                </c:pt>
                <c:pt idx="136">
                  <c:v>1197.7052074139456</c:v>
                </c:pt>
                <c:pt idx="137">
                  <c:v>1201.2356575463375</c:v>
                </c:pt>
                <c:pt idx="138">
                  <c:v>1210.9443954104152</c:v>
                </c:pt>
                <c:pt idx="139">
                  <c:v>1210.9443954104152</c:v>
                </c:pt>
                <c:pt idx="140">
                  <c:v>1209.1791703442193</c:v>
                </c:pt>
                <c:pt idx="141">
                  <c:v>1208.2965578111214</c:v>
                </c:pt>
                <c:pt idx="142">
                  <c:v>1213.5922330097092</c:v>
                </c:pt>
                <c:pt idx="143">
                  <c:v>1215.357458075905</c:v>
                </c:pt>
                <c:pt idx="144">
                  <c:v>1212.7096204766112</c:v>
                </c:pt>
                <c:pt idx="145">
                  <c:v>1219.7705207413946</c:v>
                </c:pt>
                <c:pt idx="146">
                  <c:v>1225.9488084730806</c:v>
                </c:pt>
                <c:pt idx="147">
                  <c:v>1232.1270962047663</c:v>
                </c:pt>
                <c:pt idx="148">
                  <c:v>1238.3053839364522</c:v>
                </c:pt>
                <c:pt idx="149">
                  <c:v>1244.483671668138</c:v>
                </c:pt>
                <c:pt idx="150">
                  <c:v>1248.0141218005299</c:v>
                </c:pt>
                <c:pt idx="151">
                  <c:v>1255.9576345984117</c:v>
                </c:pt>
                <c:pt idx="152">
                  <c:v>1258.6054721977055</c:v>
                </c:pt>
                <c:pt idx="153">
                  <c:v>1261.2533097969995</c:v>
                </c:pt>
                <c:pt idx="154">
                  <c:v>1270.0794351279792</c:v>
                </c:pt>
                <c:pt idx="155">
                  <c:v>1272.727272727273</c:v>
                </c:pt>
                <c:pt idx="156">
                  <c:v>1270.9620476610771</c:v>
                </c:pt>
                <c:pt idx="157">
                  <c:v>1282.4360105913509</c:v>
                </c:pt>
                <c:pt idx="158">
                  <c:v>1295.6751985878204</c:v>
                </c:pt>
                <c:pt idx="159">
                  <c:v>1314.2100617828778</c:v>
                </c:pt>
                <c:pt idx="160">
                  <c:v>1322.1535745807596</c:v>
                </c:pt>
                <c:pt idx="161">
                  <c:v>1340.688437775817</c:v>
                </c:pt>
                <c:pt idx="162">
                  <c:v>1349.5145631067967</c:v>
                </c:pt>
                <c:pt idx="163">
                  <c:v>1351.2797881729925</c:v>
                </c:pt>
                <c:pt idx="164">
                  <c:v>1346.8667255075027</c:v>
                </c:pt>
                <c:pt idx="165">
                  <c:v>1347.7493380406006</c:v>
                </c:pt>
                <c:pt idx="166">
                  <c:v>1357.4580759046785</c:v>
                </c:pt>
                <c:pt idx="167">
                  <c:v>1359.2233009708743</c:v>
                </c:pt>
                <c:pt idx="168">
                  <c:v>1351.2797881729925</c:v>
                </c:pt>
                <c:pt idx="169">
                  <c:v>1358.3406884377764</c:v>
                </c:pt>
                <c:pt idx="170">
                  <c:v>1363.6363636363642</c:v>
                </c:pt>
                <c:pt idx="171">
                  <c:v>1370.6972639011481</c:v>
                </c:pt>
                <c:pt idx="172">
                  <c:v>1380.4060017652257</c:v>
                </c:pt>
                <c:pt idx="173">
                  <c:v>1385.7016769638135</c:v>
                </c:pt>
                <c:pt idx="174">
                  <c:v>1387.4669020300094</c:v>
                </c:pt>
                <c:pt idx="175">
                  <c:v>1395.4104148278911</c:v>
                </c:pt>
                <c:pt idx="176">
                  <c:v>1400.7060900264789</c:v>
                </c:pt>
                <c:pt idx="177">
                  <c:v>1398.9408649602831</c:v>
                </c:pt>
                <c:pt idx="178">
                  <c:v>1399.823477493381</c:v>
                </c:pt>
                <c:pt idx="179">
                  <c:v>1401.5887025595771</c:v>
                </c:pt>
                <c:pt idx="180">
                  <c:v>1397.1756398940872</c:v>
                </c:pt>
              </c:numCache>
            </c:numRef>
          </c:val>
          <c:smooth val="0"/>
          <c:extLst>
            <c:ext xmlns:c16="http://schemas.microsoft.com/office/drawing/2014/chart" uri="{C3380CC4-5D6E-409C-BE32-E72D297353CC}">
              <c16:uniqueId val="{00000002-094A-41F0-BF63-4C40DE31EF0A}"/>
            </c:ext>
          </c:extLst>
        </c:ser>
        <c:ser>
          <c:idx val="1"/>
          <c:order val="3"/>
          <c:tx>
            <c:strRef>
              <c:f>'Données Normes vs réalité '!$F$5</c:f>
              <c:strCache>
                <c:ptCount val="1"/>
                <c:pt idx="0">
                  <c:v>S&amp;P/TSX Normes 2009</c:v>
                </c:pt>
              </c:strCache>
            </c:strRef>
          </c:tx>
          <c:spPr>
            <a:ln w="28575" cap="rnd">
              <a:solidFill>
                <a:srgbClr val="BDE6EF"/>
              </a:solidFill>
              <a:prstDash val="sysDash"/>
              <a:round/>
            </a:ln>
            <a:effectLst/>
          </c:spPr>
          <c:marker>
            <c:symbol val="none"/>
          </c:marker>
          <c:cat>
            <c:numRef>
              <c:f>'Données Normes vs réalité '!$A$6:$A$186</c:f>
              <c:numCache>
                <c:formatCode>m/d/yyyy</c:formatCode>
                <c:ptCount val="18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numCache>
            </c:numRef>
          </c:cat>
          <c:val>
            <c:numRef>
              <c:f>'Données Normes vs réalité '!$F$6:$F$187</c:f>
              <c:numCache>
                <c:formatCode>_ * #,##0.00_)\ "$"_ ;_ * \(#,##0.00\)\ "$"_ ;_ * "-"??_)\ "$"_ ;_ @_ </c:formatCode>
                <c:ptCount val="182"/>
                <c:pt idx="0">
                  <c:v>1000</c:v>
                </c:pt>
                <c:pt idx="1">
                  <c:v>1005.8497409526457</c:v>
                </c:pt>
                <c:pt idx="2">
                  <c:v>1011.7337013745044</c:v>
                </c:pt>
                <c:pt idx="3">
                  <c:v>1017.6520814406067</c:v>
                </c:pt>
                <c:pt idx="4">
                  <c:v>1023.605082496955</c:v>
                </c:pt>
                <c:pt idx="5">
                  <c:v>1029.5929070673737</c:v>
                </c:pt>
                <c:pt idx="6">
                  <c:v>1035.6157588603992</c:v>
                </c:pt>
                <c:pt idx="7">
                  <c:v>1041.67384277621</c:v>
                </c:pt>
                <c:pt idx="8">
                  <c:v>1047.7673649135977</c:v>
                </c:pt>
                <c:pt idx="9">
                  <c:v>1053.8965325769784</c:v>
                </c:pt>
                <c:pt idx="10">
                  <c:v>1060.0615542834453</c:v>
                </c:pt>
                <c:pt idx="11">
                  <c:v>1066.2626397698623</c:v>
                </c:pt>
                <c:pt idx="12">
                  <c:v>1072.5000000000002</c:v>
                </c:pt>
                <c:pt idx="13">
                  <c:v>1078.7738471717128</c:v>
                </c:pt>
                <c:pt idx="14">
                  <c:v>1085.0843947241563</c:v>
                </c:pt>
                <c:pt idx="15">
                  <c:v>1091.431857345051</c:v>
                </c:pt>
                <c:pt idx="16">
                  <c:v>1097.8164509779845</c:v>
                </c:pt>
                <c:pt idx="17">
                  <c:v>1104.2383928297586</c:v>
                </c:pt>
                <c:pt idx="18">
                  <c:v>1110.6979013777784</c:v>
                </c:pt>
                <c:pt idx="19">
                  <c:v>1117.1951963774857</c:v>
                </c:pt>
                <c:pt idx="20">
                  <c:v>1123.730498869834</c:v>
                </c:pt>
                <c:pt idx="21">
                  <c:v>1130.3040311888099</c:v>
                </c:pt>
                <c:pt idx="22">
                  <c:v>1136.9160169689956</c:v>
                </c:pt>
                <c:pt idx="23">
                  <c:v>1143.5666811531778</c:v>
                </c:pt>
                <c:pt idx="24">
                  <c:v>1150.2562500000006</c:v>
                </c:pt>
                <c:pt idx="25">
                  <c:v>1156.9849510916622</c:v>
                </c:pt>
                <c:pt idx="26">
                  <c:v>1163.7530133416578</c:v>
                </c:pt>
                <c:pt idx="27">
                  <c:v>1170.5606670025672</c:v>
                </c:pt>
                <c:pt idx="28">
                  <c:v>1177.4081436738884</c:v>
                </c:pt>
                <c:pt idx="29">
                  <c:v>1184.295676309916</c:v>
                </c:pt>
                <c:pt idx="30">
                  <c:v>1191.2234992276674</c:v>
                </c:pt>
                <c:pt idx="31">
                  <c:v>1198.1918481148534</c:v>
                </c:pt>
                <c:pt idx="32">
                  <c:v>1205.2009600378972</c:v>
                </c:pt>
                <c:pt idx="33">
                  <c:v>1212.2510734499988</c:v>
                </c:pt>
                <c:pt idx="34">
                  <c:v>1219.3424281992479</c:v>
                </c:pt>
                <c:pt idx="35">
                  <c:v>1226.4752655367836</c:v>
                </c:pt>
                <c:pt idx="36">
                  <c:v>1233.649828125001</c:v>
                </c:pt>
                <c:pt idx="37">
                  <c:v>1240.8663600458081</c:v>
                </c:pt>
                <c:pt idx="38">
                  <c:v>1248.1251068089284</c:v>
                </c:pt>
                <c:pt idx="39">
                  <c:v>1255.426315360254</c:v>
                </c:pt>
                <c:pt idx="40">
                  <c:v>1262.7702340902458</c:v>
                </c:pt>
                <c:pt idx="41">
                  <c:v>1270.1571128423855</c:v>
                </c:pt>
                <c:pt idx="42">
                  <c:v>1277.5872029216737</c:v>
                </c:pt>
                <c:pt idx="43">
                  <c:v>1285.0607571031805</c:v>
                </c:pt>
                <c:pt idx="44">
                  <c:v>1292.5780296406449</c:v>
                </c:pt>
                <c:pt idx="45">
                  <c:v>1300.1392762751238</c:v>
                </c:pt>
                <c:pt idx="46">
                  <c:v>1307.7447542436935</c:v>
                </c:pt>
                <c:pt idx="47">
                  <c:v>1315.3947222882005</c:v>
                </c:pt>
                <c:pt idx="48">
                  <c:v>1323.0894406640637</c:v>
                </c:pt>
                <c:pt idx="49">
                  <c:v>1330.8291711491293</c:v>
                </c:pt>
                <c:pt idx="50">
                  <c:v>1338.6141770525758</c:v>
                </c:pt>
                <c:pt idx="51">
                  <c:v>1346.4447232238724</c:v>
                </c:pt>
                <c:pt idx="52">
                  <c:v>1354.3210760617887</c:v>
                </c:pt>
                <c:pt idx="53">
                  <c:v>1362.2435035234585</c:v>
                </c:pt>
                <c:pt idx="54">
                  <c:v>1370.2122751334953</c:v>
                </c:pt>
                <c:pt idx="55">
                  <c:v>1378.2276619931615</c:v>
                </c:pt>
                <c:pt idx="56">
                  <c:v>1386.289936789592</c:v>
                </c:pt>
                <c:pt idx="57">
                  <c:v>1394.3993738050708</c:v>
                </c:pt>
                <c:pt idx="58">
                  <c:v>1402.5562489263618</c:v>
                </c:pt>
                <c:pt idx="59">
                  <c:v>1410.7608396540954</c:v>
                </c:pt>
                <c:pt idx="60">
                  <c:v>1419.0134251122088</c:v>
                </c:pt>
                <c:pt idx="61">
                  <c:v>1427.3142860574417</c:v>
                </c:pt>
                <c:pt idx="62">
                  <c:v>1435.6637048888881</c:v>
                </c:pt>
                <c:pt idx="63">
                  <c:v>1444.0619656576037</c:v>
                </c:pt>
                <c:pt idx="64">
                  <c:v>1452.5093540762689</c:v>
                </c:pt>
                <c:pt idx="65">
                  <c:v>1461.0061575289099</c:v>
                </c:pt>
                <c:pt idx="66">
                  <c:v>1469.5526650806742</c:v>
                </c:pt>
                <c:pt idx="67">
                  <c:v>1478.1491674876661</c:v>
                </c:pt>
                <c:pt idx="68">
                  <c:v>1486.7959572068378</c:v>
                </c:pt>
                <c:pt idx="69">
                  <c:v>1495.4933284059387</c:v>
                </c:pt>
                <c:pt idx="70">
                  <c:v>1504.2415769735233</c:v>
                </c:pt>
                <c:pt idx="71">
                  <c:v>1513.0410005290175</c:v>
                </c:pt>
                <c:pt idx="72">
                  <c:v>1521.8918984328441</c:v>
                </c:pt>
                <c:pt idx="73">
                  <c:v>1530.7945717966063</c:v>
                </c:pt>
                <c:pt idx="74">
                  <c:v>1539.7493234933327</c:v>
                </c:pt>
                <c:pt idx="75">
                  <c:v>1548.75645816778</c:v>
                </c:pt>
                <c:pt idx="76">
                  <c:v>1557.8162822467984</c:v>
                </c:pt>
                <c:pt idx="77">
                  <c:v>1566.9291039497557</c:v>
                </c:pt>
                <c:pt idx="78">
                  <c:v>1576.095233299023</c:v>
                </c:pt>
                <c:pt idx="79">
                  <c:v>1585.3149821305219</c:v>
                </c:pt>
                <c:pt idx="80">
                  <c:v>1594.5886641043335</c:v>
                </c:pt>
                <c:pt idx="81">
                  <c:v>1603.9165947153692</c:v>
                </c:pt>
                <c:pt idx="82">
                  <c:v>1613.2990913041037</c:v>
                </c:pt>
                <c:pt idx="83">
                  <c:v>1622.7364730673714</c:v>
                </c:pt>
                <c:pt idx="84">
                  <c:v>1632.2290610692255</c:v>
                </c:pt>
                <c:pt idx="85">
                  <c:v>1641.7771782518605</c:v>
                </c:pt>
                <c:pt idx="86">
                  <c:v>1651.3811494465995</c:v>
                </c:pt>
                <c:pt idx="87">
                  <c:v>1661.0413013849443</c:v>
                </c:pt>
                <c:pt idx="88">
                  <c:v>1670.7579627096916</c:v>
                </c:pt>
                <c:pt idx="89">
                  <c:v>1680.5314639861133</c:v>
                </c:pt>
                <c:pt idx="90">
                  <c:v>1690.3621377132024</c:v>
                </c:pt>
                <c:pt idx="91">
                  <c:v>1700.250318334985</c:v>
                </c:pt>
                <c:pt idx="92">
                  <c:v>1710.1963422518979</c:v>
                </c:pt>
                <c:pt idx="93">
                  <c:v>1720.2005478322337</c:v>
                </c:pt>
                <c:pt idx="94">
                  <c:v>1730.2632754236515</c:v>
                </c:pt>
                <c:pt idx="95">
                  <c:v>1740.384867364756</c:v>
                </c:pt>
                <c:pt idx="96">
                  <c:v>1750.5656679967444</c:v>
                </c:pt>
                <c:pt idx="97">
                  <c:v>1760.8060236751205</c:v>
                </c:pt>
                <c:pt idx="98">
                  <c:v>1771.1062827814781</c:v>
                </c:pt>
                <c:pt idx="99">
                  <c:v>1781.4667957353529</c:v>
                </c:pt>
                <c:pt idx="100">
                  <c:v>1791.8879150061446</c:v>
                </c:pt>
                <c:pt idx="101">
                  <c:v>1802.3699951251069</c:v>
                </c:pt>
                <c:pt idx="102">
                  <c:v>1812.91339269741</c:v>
                </c:pt>
                <c:pt idx="103">
                  <c:v>1823.5184664142719</c:v>
                </c:pt>
                <c:pt idx="104">
                  <c:v>1834.1855770651612</c:v>
                </c:pt>
                <c:pt idx="105">
                  <c:v>1844.9150875500713</c:v>
                </c:pt>
                <c:pt idx="106">
                  <c:v>1855.707362891867</c:v>
                </c:pt>
                <c:pt idx="107">
                  <c:v>1866.5627702487016</c:v>
                </c:pt>
                <c:pt idx="108">
                  <c:v>1877.4816789265092</c:v>
                </c:pt>
                <c:pt idx="109">
                  <c:v>1888.4644603915676</c:v>
                </c:pt>
                <c:pt idx="110">
                  <c:v>1899.511488283136</c:v>
                </c:pt>
                <c:pt idx="111">
                  <c:v>1910.6231384261669</c:v>
                </c:pt>
                <c:pt idx="112">
                  <c:v>1921.7997888440909</c:v>
                </c:pt>
                <c:pt idx="113">
                  <c:v>1933.0418197716781</c:v>
                </c:pt>
                <c:pt idx="114">
                  <c:v>1944.3496136679732</c:v>
                </c:pt>
                <c:pt idx="115">
                  <c:v>1955.7235552293075</c:v>
                </c:pt>
                <c:pt idx="116">
                  <c:v>1967.1640314023862</c:v>
                </c:pt>
                <c:pt idx="117">
                  <c:v>1978.6714313974524</c:v>
                </c:pt>
                <c:pt idx="118">
                  <c:v>1990.246146701528</c:v>
                </c:pt>
                <c:pt idx="119">
                  <c:v>2001.8885710917332</c:v>
                </c:pt>
                <c:pt idx="120">
                  <c:v>2013.5991006486818</c:v>
                </c:pt>
                <c:pt idx="121">
                  <c:v>2025.3781337699568</c:v>
                </c:pt>
                <c:pt idx="122">
                  <c:v>2037.2260711836639</c:v>
                </c:pt>
                <c:pt idx="123">
                  <c:v>2049.1433159620642</c:v>
                </c:pt>
                <c:pt idx="124">
                  <c:v>2061.1302735352879</c:v>
                </c:pt>
                <c:pt idx="125">
                  <c:v>2073.1873517051249</c:v>
                </c:pt>
                <c:pt idx="126">
                  <c:v>2085.3149606589013</c:v>
                </c:pt>
                <c:pt idx="127">
                  <c:v>2097.5135129834325</c:v>
                </c:pt>
                <c:pt idx="128">
                  <c:v>2109.7834236790595</c:v>
                </c:pt>
                <c:pt idx="129">
                  <c:v>2122.125110173768</c:v>
                </c:pt>
                <c:pt idx="130">
                  <c:v>2134.5389923373891</c:v>
                </c:pt>
                <c:pt idx="131">
                  <c:v>2147.025492495884</c:v>
                </c:pt>
                <c:pt idx="132">
                  <c:v>2159.5850354457116</c:v>
                </c:pt>
                <c:pt idx="133">
                  <c:v>2172.218048468279</c:v>
                </c:pt>
                <c:pt idx="134">
                  <c:v>2184.9249613444799</c:v>
                </c:pt>
                <c:pt idx="135">
                  <c:v>2197.7062063693147</c:v>
                </c:pt>
                <c:pt idx="136">
                  <c:v>2210.5622183665969</c:v>
                </c:pt>
                <c:pt idx="137">
                  <c:v>2223.4934347037474</c:v>
                </c:pt>
                <c:pt idx="138">
                  <c:v>2236.5002953066728</c:v>
                </c:pt>
                <c:pt idx="139">
                  <c:v>2249.5832426747324</c:v>
                </c:pt>
                <c:pt idx="140">
                  <c:v>2262.7427218957923</c:v>
                </c:pt>
                <c:pt idx="141">
                  <c:v>2275.9791806613671</c:v>
                </c:pt>
                <c:pt idx="142">
                  <c:v>2289.2930692818509</c:v>
                </c:pt>
                <c:pt idx="143">
                  <c:v>2302.6848407018369</c:v>
                </c:pt>
                <c:pt idx="144">
                  <c:v>2316.1549505155267</c:v>
                </c:pt>
                <c:pt idx="145">
                  <c:v>2329.7038569822303</c:v>
                </c:pt>
                <c:pt idx="146">
                  <c:v>2343.3320210419556</c:v>
                </c:pt>
                <c:pt idx="147">
                  <c:v>2357.0399063310906</c:v>
                </c:pt>
                <c:pt idx="148">
                  <c:v>2370.8279791981759</c:v>
                </c:pt>
                <c:pt idx="149">
                  <c:v>2384.6967087197695</c:v>
                </c:pt>
                <c:pt idx="150">
                  <c:v>2398.6465667164071</c:v>
                </c:pt>
                <c:pt idx="151">
                  <c:v>2412.6780277686512</c:v>
                </c:pt>
                <c:pt idx="152">
                  <c:v>2426.7915692332381</c:v>
                </c:pt>
                <c:pt idx="153">
                  <c:v>2440.9876712593168</c:v>
                </c:pt>
                <c:pt idx="154">
                  <c:v>2455.2668168047858</c:v>
                </c:pt>
                <c:pt idx="155">
                  <c:v>2469.6294916527208</c:v>
                </c:pt>
                <c:pt idx="156">
                  <c:v>2484.0761844279032</c:v>
                </c:pt>
                <c:pt idx="157">
                  <c:v>2498.6073866134429</c:v>
                </c:pt>
                <c:pt idx="158">
                  <c:v>2513.2235925674986</c:v>
                </c:pt>
                <c:pt idx="159">
                  <c:v>2527.9252995400961</c:v>
                </c:pt>
                <c:pt idx="160">
                  <c:v>2542.7130076900448</c:v>
                </c:pt>
                <c:pt idx="161">
                  <c:v>2557.5872201019542</c:v>
                </c:pt>
                <c:pt idx="162">
                  <c:v>2572.5484428033478</c:v>
                </c:pt>
                <c:pt idx="163">
                  <c:v>2587.5971847818796</c:v>
                </c:pt>
                <c:pt idx="164">
                  <c:v>2602.7339580026487</c:v>
                </c:pt>
                <c:pt idx="165">
                  <c:v>2617.9592774256184</c:v>
                </c:pt>
                <c:pt idx="166">
                  <c:v>2633.2736610231336</c:v>
                </c:pt>
                <c:pt idx="167">
                  <c:v>2648.6776297975439</c:v>
                </c:pt>
                <c:pt idx="168">
                  <c:v>2664.1717077989269</c:v>
                </c:pt>
                <c:pt idx="169">
                  <c:v>2679.7564221429184</c:v>
                </c:pt>
                <c:pt idx="170">
                  <c:v>2695.4323030286432</c:v>
                </c:pt>
                <c:pt idx="171">
                  <c:v>2711.1998837567539</c:v>
                </c:pt>
                <c:pt idx="172">
                  <c:v>2727.059700747574</c:v>
                </c:pt>
                <c:pt idx="173">
                  <c:v>2743.0122935593467</c:v>
                </c:pt>
                <c:pt idx="174">
                  <c:v>2759.0582049065915</c:v>
                </c:pt>
                <c:pt idx="175">
                  <c:v>2775.1979806785666</c:v>
                </c:pt>
                <c:pt idx="176">
                  <c:v>2791.4321699578418</c:v>
                </c:pt>
                <c:pt idx="177">
                  <c:v>2807.7613250389768</c:v>
                </c:pt>
                <c:pt idx="178">
                  <c:v>2824.1860014473118</c:v>
                </c:pt>
                <c:pt idx="179">
                  <c:v>2840.706757957867</c:v>
                </c:pt>
                <c:pt idx="180">
                  <c:v>2857.3241566143506</c:v>
                </c:pt>
                <c:pt idx="181">
                  <c:v>2874.0387627482814</c:v>
                </c:pt>
              </c:numCache>
            </c:numRef>
          </c:val>
          <c:smooth val="0"/>
          <c:extLst>
            <c:ext xmlns:c16="http://schemas.microsoft.com/office/drawing/2014/chart" uri="{C3380CC4-5D6E-409C-BE32-E72D297353CC}">
              <c16:uniqueId val="{00000003-094A-41F0-BF63-4C40DE31EF0A}"/>
            </c:ext>
          </c:extLst>
        </c:ser>
        <c:ser>
          <c:idx val="3"/>
          <c:order val="4"/>
          <c:tx>
            <c:strRef>
              <c:f>'Données Normes vs réalité '!$H$5</c:f>
              <c:strCache>
                <c:ptCount val="1"/>
                <c:pt idx="0">
                  <c:v>FTSE universel Normes 2009</c:v>
                </c:pt>
              </c:strCache>
            </c:strRef>
          </c:tx>
          <c:spPr>
            <a:ln w="28575" cap="rnd">
              <a:solidFill>
                <a:srgbClr val="026028"/>
              </a:solidFill>
              <a:prstDash val="sysDash"/>
              <a:round/>
            </a:ln>
            <a:effectLst/>
          </c:spPr>
          <c:marker>
            <c:symbol val="none"/>
          </c:marker>
          <c:cat>
            <c:numRef>
              <c:f>'Données Normes vs réalité '!$A$6:$A$186</c:f>
              <c:numCache>
                <c:formatCode>m/d/yyyy</c:formatCode>
                <c:ptCount val="18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numCache>
            </c:numRef>
          </c:cat>
          <c:val>
            <c:numRef>
              <c:f>'Données Normes vs réalité '!$H$6:$H$187</c:f>
              <c:numCache>
                <c:formatCode>_ * #,##0.00_)\ "$"_ ;_ * \(#,##0.00\)\ "$"_ ;_ * "-"??_)\ "$"_ ;_ @_ </c:formatCode>
                <c:ptCount val="182"/>
                <c:pt idx="0">
                  <c:v>1000</c:v>
                </c:pt>
                <c:pt idx="1">
                  <c:v>1003.8746849921291</c:v>
                </c:pt>
                <c:pt idx="2">
                  <c:v>1007.7643831680465</c:v>
                </c:pt>
                <c:pt idx="3">
                  <c:v>1011.66915269911</c:v>
                </c:pt>
                <c:pt idx="4">
                  <c:v>1015.5890519820732</c:v>
                </c:pt>
                <c:pt idx="5">
                  <c:v>1019.5241396399589</c:v>
                </c:pt>
                <c:pt idx="6">
                  <c:v>1023.4744745229352</c:v>
                </c:pt>
                <c:pt idx="7">
                  <c:v>1027.4401157091966</c:v>
                </c:pt>
                <c:pt idx="8">
                  <c:v>1031.4211225058464</c:v>
                </c:pt>
                <c:pt idx="9">
                  <c:v>1035.4175544497848</c:v>
                </c:pt>
                <c:pt idx="10">
                  <c:v>1039.4294713085985</c:v>
                </c:pt>
                <c:pt idx="11">
                  <c:v>1043.4569330814547</c:v>
                </c:pt>
                <c:pt idx="12">
                  <c:v>1047.4999999999986</c:v>
                </c:pt>
                <c:pt idx="13">
                  <c:v>1051.558732529254</c:v>
                </c:pt>
                <c:pt idx="14">
                  <c:v>1055.6331913685276</c:v>
                </c:pt>
                <c:pt idx="15">
                  <c:v>1059.7234374523166</c:v>
                </c:pt>
                <c:pt idx="16">
                  <c:v>1063.8295319512206</c:v>
                </c:pt>
                <c:pt idx="17">
                  <c:v>1067.9515362728557</c:v>
                </c:pt>
                <c:pt idx="18">
                  <c:v>1072.0895120627733</c:v>
                </c:pt>
                <c:pt idx="19">
                  <c:v>1076.243521205382</c:v>
                </c:pt>
                <c:pt idx="20">
                  <c:v>1080.4136258248727</c:v>
                </c:pt>
                <c:pt idx="21">
                  <c:v>1084.5998882861481</c:v>
                </c:pt>
                <c:pt idx="22">
                  <c:v>1088.8023711957555</c:v>
                </c:pt>
                <c:pt idx="23">
                  <c:v>1093.0211374028224</c:v>
                </c:pt>
                <c:pt idx="24">
                  <c:v>1097.2562499999972</c:v>
                </c:pt>
                <c:pt idx="25">
                  <c:v>1101.5077723243921</c:v>
                </c:pt>
                <c:pt idx="26">
                  <c:v>1105.7757679585311</c:v>
                </c:pt>
                <c:pt idx="27">
                  <c:v>1110.0603007313002</c:v>
                </c:pt>
                <c:pt idx="28">
                  <c:v>1114.3614347189023</c:v>
                </c:pt>
                <c:pt idx="29">
                  <c:v>1118.6792342458152</c:v>
                </c:pt>
                <c:pt idx="30">
                  <c:v>1123.0137638857541</c:v>
                </c:pt>
                <c:pt idx="31">
                  <c:v>1127.3650884626368</c:v>
                </c:pt>
                <c:pt idx="32">
                  <c:v>1131.7332730515534</c:v>
                </c:pt>
                <c:pt idx="33">
                  <c:v>1136.1183829797394</c:v>
                </c:pt>
                <c:pt idx="34">
                  <c:v>1140.5204838275531</c:v>
                </c:pt>
                <c:pt idx="35">
                  <c:v>1144.9396414294556</c:v>
                </c:pt>
                <c:pt idx="36">
                  <c:v>1149.375921874996</c:v>
                </c:pt>
                <c:pt idx="37">
                  <c:v>1153.8293915097997</c:v>
                </c:pt>
                <c:pt idx="38">
                  <c:v>1158.3001169365602</c:v>
                </c:pt>
                <c:pt idx="39">
                  <c:v>1162.7881650160357</c:v>
                </c:pt>
                <c:pt idx="40">
                  <c:v>1167.2936028680488</c:v>
                </c:pt>
                <c:pt idx="41">
                  <c:v>1171.8164978724899</c:v>
                </c:pt>
                <c:pt idx="42">
                  <c:v>1176.3569176703259</c:v>
                </c:pt>
                <c:pt idx="43">
                  <c:v>1180.9149301646105</c:v>
                </c:pt>
                <c:pt idx="44">
                  <c:v>1185.4906035215006</c:v>
                </c:pt>
                <c:pt idx="45">
                  <c:v>1190.0840061712754</c:v>
                </c:pt>
                <c:pt idx="46">
                  <c:v>1194.6952068093601</c:v>
                </c:pt>
                <c:pt idx="47">
                  <c:v>1199.3242743973531</c:v>
                </c:pt>
                <c:pt idx="48">
                  <c:v>1203.9712781640567</c:v>
                </c:pt>
                <c:pt idx="49">
                  <c:v>1208.6362876065136</c:v>
                </c:pt>
                <c:pt idx="50">
                  <c:v>1213.3193724910452</c:v>
                </c:pt>
                <c:pt idx="51">
                  <c:v>1218.0206028542959</c:v>
                </c:pt>
                <c:pt idx="52">
                  <c:v>1222.7400490042796</c:v>
                </c:pt>
                <c:pt idx="53">
                  <c:v>1227.4777815214318</c:v>
                </c:pt>
                <c:pt idx="54">
                  <c:v>1232.233871259665</c:v>
                </c:pt>
                <c:pt idx="55">
                  <c:v>1237.008389347428</c:v>
                </c:pt>
                <c:pt idx="56">
                  <c:v>1241.8014071887703</c:v>
                </c:pt>
                <c:pt idx="57">
                  <c:v>1246.6129964644094</c:v>
                </c:pt>
                <c:pt idx="58">
                  <c:v>1251.4432291328033</c:v>
                </c:pt>
                <c:pt idx="59">
                  <c:v>1256.2921774312258</c:v>
                </c:pt>
                <c:pt idx="60">
                  <c:v>1261.1599138768479</c:v>
                </c:pt>
                <c:pt idx="61">
                  <c:v>1266.0465112678214</c:v>
                </c:pt>
                <c:pt idx="62">
                  <c:v>1270.9520426843683</c:v>
                </c:pt>
                <c:pt idx="63">
                  <c:v>1275.8765814898734</c:v>
                </c:pt>
                <c:pt idx="64">
                  <c:v>1280.8202013319813</c:v>
                </c:pt>
                <c:pt idx="65">
                  <c:v>1285.7829761436981</c:v>
                </c:pt>
                <c:pt idx="66">
                  <c:v>1290.7649801444973</c:v>
                </c:pt>
                <c:pt idx="67">
                  <c:v>1295.7662878414289</c:v>
                </c:pt>
                <c:pt idx="68">
                  <c:v>1300.7869740302351</c:v>
                </c:pt>
                <c:pt idx="69">
                  <c:v>1305.8271137964671</c:v>
                </c:pt>
                <c:pt idx="70">
                  <c:v>1310.8867825166096</c:v>
                </c:pt>
                <c:pt idx="71">
                  <c:v>1315.9660558592072</c:v>
                </c:pt>
                <c:pt idx="72">
                  <c:v>1321.0650097859964</c:v>
                </c:pt>
                <c:pt idx="73">
                  <c:v>1326.1837205530412</c:v>
                </c:pt>
                <c:pt idx="74">
                  <c:v>1331.3222647118741</c:v>
                </c:pt>
                <c:pt idx="75">
                  <c:v>1336.4807191106406</c:v>
                </c:pt>
                <c:pt idx="76">
                  <c:v>1341.6591608952485</c:v>
                </c:pt>
                <c:pt idx="77">
                  <c:v>1346.8576675105219</c:v>
                </c:pt>
                <c:pt idx="78">
                  <c:v>1352.076316701359</c:v>
                </c:pt>
                <c:pt idx="79">
                  <c:v>1357.315186513895</c:v>
                </c:pt>
                <c:pt idx="80">
                  <c:v>1362.5743552966694</c:v>
                </c:pt>
                <c:pt idx="81">
                  <c:v>1367.8539017017974</c:v>
                </c:pt>
                <c:pt idx="82">
                  <c:v>1373.1539046861467</c:v>
                </c:pt>
                <c:pt idx="83">
                  <c:v>1378.4744435125176</c:v>
                </c:pt>
                <c:pt idx="84">
                  <c:v>1383.8155977508293</c:v>
                </c:pt>
                <c:pt idx="85">
                  <c:v>1389.1774472793086</c:v>
                </c:pt>
                <c:pt idx="86">
                  <c:v>1394.5600722856861</c:v>
                </c:pt>
                <c:pt idx="87">
                  <c:v>1399.963553268394</c:v>
                </c:pt>
                <c:pt idx="88">
                  <c:v>1405.387971037771</c:v>
                </c:pt>
                <c:pt idx="89">
                  <c:v>1410.8334067172698</c:v>
                </c:pt>
                <c:pt idx="90">
                  <c:v>1416.2999417446717</c:v>
                </c:pt>
                <c:pt idx="91">
                  <c:v>1421.7876578733033</c:v>
                </c:pt>
                <c:pt idx="92">
                  <c:v>1427.2966371732593</c:v>
                </c:pt>
                <c:pt idx="93">
                  <c:v>1432.8269620326309</c:v>
                </c:pt>
                <c:pt idx="94">
                  <c:v>1438.3787151587369</c:v>
                </c:pt>
                <c:pt idx="95">
                  <c:v>1443.9519795793606</c:v>
                </c:pt>
                <c:pt idx="96">
                  <c:v>1449.546838643992</c:v>
                </c:pt>
                <c:pt idx="97">
                  <c:v>1455.1633760250743</c:v>
                </c:pt>
                <c:pt idx="98">
                  <c:v>1460.8016757192547</c:v>
                </c:pt>
                <c:pt idx="99">
                  <c:v>1466.4618220486414</c:v>
                </c:pt>
                <c:pt idx="100">
                  <c:v>1472.1438996620636</c:v>
                </c:pt>
                <c:pt idx="101">
                  <c:v>1477.8479935363387</c:v>
                </c:pt>
                <c:pt idx="102">
                  <c:v>1483.5741889775422</c:v>
                </c:pt>
                <c:pt idx="103">
                  <c:v>1489.3225716222837</c:v>
                </c:pt>
                <c:pt idx="104">
                  <c:v>1495.0932274389877</c:v>
                </c:pt>
                <c:pt idx="105">
                  <c:v>1500.8862427291795</c:v>
                </c:pt>
                <c:pt idx="106">
                  <c:v>1506.7017041287754</c:v>
                </c:pt>
                <c:pt idx="107">
                  <c:v>1512.5396986093785</c:v>
                </c:pt>
                <c:pt idx="108">
                  <c:v>1518.4003134795798</c:v>
                </c:pt>
                <c:pt idx="109">
                  <c:v>1524.2836363862634</c:v>
                </c:pt>
                <c:pt idx="110">
                  <c:v>1530.1897553159174</c:v>
                </c:pt>
                <c:pt idx="111">
                  <c:v>1536.1187585959499</c:v>
                </c:pt>
                <c:pt idx="112">
                  <c:v>1542.0707348960098</c:v>
                </c:pt>
                <c:pt idx="113">
                  <c:v>1548.045773229313</c:v>
                </c:pt>
                <c:pt idx="114">
                  <c:v>1554.0439629539737</c:v>
                </c:pt>
                <c:pt idx="115">
                  <c:v>1560.0653937743405</c:v>
                </c:pt>
                <c:pt idx="116">
                  <c:v>1566.1101557423381</c:v>
                </c:pt>
                <c:pt idx="117">
                  <c:v>1572.178339258814</c:v>
                </c:pt>
                <c:pt idx="118">
                  <c:v>1578.2700350748908</c:v>
                </c:pt>
                <c:pt idx="119">
                  <c:v>1584.3853342933226</c:v>
                </c:pt>
                <c:pt idx="120">
                  <c:v>1590.5243283698585</c:v>
                </c:pt>
                <c:pt idx="121">
                  <c:v>1596.6871091146095</c:v>
                </c:pt>
                <c:pt idx="122">
                  <c:v>1602.8737686934219</c:v>
                </c:pt>
                <c:pt idx="123">
                  <c:v>1609.0843996292558</c:v>
                </c:pt>
                <c:pt idx="124">
                  <c:v>1615.3190948035685</c:v>
                </c:pt>
                <c:pt idx="125">
                  <c:v>1621.5779474577037</c:v>
                </c:pt>
                <c:pt idx="126">
                  <c:v>1627.8610511942857</c:v>
                </c:pt>
                <c:pt idx="127">
                  <c:v>1634.1684999786198</c:v>
                </c:pt>
                <c:pt idx="128">
                  <c:v>1640.5003881400971</c:v>
                </c:pt>
                <c:pt idx="129">
                  <c:v>1646.8568103736056</c:v>
                </c:pt>
                <c:pt idx="130">
                  <c:v>1653.2378617409461</c:v>
                </c:pt>
                <c:pt idx="131">
                  <c:v>1659.6436376722534</c:v>
                </c:pt>
                <c:pt idx="132">
                  <c:v>1666.0742339674248</c:v>
                </c:pt>
                <c:pt idx="133">
                  <c:v>1672.5297467975515</c:v>
                </c:pt>
                <c:pt idx="134">
                  <c:v>1679.0102727063577</c:v>
                </c:pt>
                <c:pt idx="135">
                  <c:v>1685.5159086116437</c:v>
                </c:pt>
                <c:pt idx="136">
                  <c:v>1692.0467518067362</c:v>
                </c:pt>
                <c:pt idx="137">
                  <c:v>1698.6028999619427</c:v>
                </c:pt>
                <c:pt idx="138">
                  <c:v>1705.1844511260124</c:v>
                </c:pt>
                <c:pt idx="139">
                  <c:v>1711.7915037276023</c:v>
                </c:pt>
                <c:pt idx="140">
                  <c:v>1718.4241565767497</c:v>
                </c:pt>
                <c:pt idx="141">
                  <c:v>1725.0825088663498</c:v>
                </c:pt>
                <c:pt idx="142">
                  <c:v>1731.7666601736389</c:v>
                </c:pt>
                <c:pt idx="143">
                  <c:v>1738.4767104616833</c:v>
                </c:pt>
                <c:pt idx="144">
                  <c:v>1745.2127600808753</c:v>
                </c:pt>
                <c:pt idx="145">
                  <c:v>1751.974909770433</c:v>
                </c:pt>
                <c:pt idx="146">
                  <c:v>1758.7632606599072</c:v>
                </c:pt>
                <c:pt idx="147">
                  <c:v>1765.5779142706945</c:v>
                </c:pt>
                <c:pt idx="148">
                  <c:v>1772.4189725175538</c:v>
                </c:pt>
                <c:pt idx="149">
                  <c:v>1779.2865377101325</c:v>
                </c:pt>
                <c:pt idx="150">
                  <c:v>1786.1807125544954</c:v>
                </c:pt>
                <c:pt idx="151">
                  <c:v>1793.1016001546609</c:v>
                </c:pt>
                <c:pt idx="152">
                  <c:v>1800.049304014143</c:v>
                </c:pt>
                <c:pt idx="153">
                  <c:v>1807.0239280374992</c:v>
                </c:pt>
                <c:pt idx="154">
                  <c:v>1814.0255765318843</c:v>
                </c:pt>
                <c:pt idx="155">
                  <c:v>1821.0543542086109</c:v>
                </c:pt>
                <c:pt idx="156">
                  <c:v>1828.1103661847144</c:v>
                </c:pt>
                <c:pt idx="157">
                  <c:v>1835.1937179845261</c:v>
                </c:pt>
                <c:pt idx="158">
                  <c:v>1842.3045155412506</c:v>
                </c:pt>
                <c:pt idx="159">
                  <c:v>1849.44286519855</c:v>
                </c:pt>
                <c:pt idx="160">
                  <c:v>1856.6088737121352</c:v>
                </c:pt>
                <c:pt idx="161">
                  <c:v>1863.8026482513615</c:v>
                </c:pt>
                <c:pt idx="162">
                  <c:v>1871.0242964008316</c:v>
                </c:pt>
                <c:pt idx="163">
                  <c:v>1878.273926162005</c:v>
                </c:pt>
                <c:pt idx="164">
                  <c:v>1885.5516459548123</c:v>
                </c:pt>
                <c:pt idx="165">
                  <c:v>1892.8575646192778</c:v>
                </c:pt>
                <c:pt idx="166">
                  <c:v>1900.1917914171463</c:v>
                </c:pt>
                <c:pt idx="167">
                  <c:v>1907.5544360335173</c:v>
                </c:pt>
                <c:pt idx="168">
                  <c:v>1914.9456085784857</c:v>
                </c:pt>
                <c:pt idx="169">
                  <c:v>1922.3654195887884</c:v>
                </c:pt>
                <c:pt idx="170">
                  <c:v>1929.8139800294573</c:v>
                </c:pt>
                <c:pt idx="171">
                  <c:v>1937.2914012954784</c:v>
                </c:pt>
                <c:pt idx="172">
                  <c:v>1944.7977952134588</c:v>
                </c:pt>
                <c:pt idx="173">
                  <c:v>1952.3332740432984</c:v>
                </c:pt>
                <c:pt idx="174">
                  <c:v>1959.8979504798683</c:v>
                </c:pt>
                <c:pt idx="175">
                  <c:v>1967.4919376546975</c:v>
                </c:pt>
                <c:pt idx="176">
                  <c:v>1975.1153491376633</c:v>
                </c:pt>
                <c:pt idx="177">
                  <c:v>1982.768298938691</c:v>
                </c:pt>
                <c:pt idx="178">
                  <c:v>1990.4509015094582</c:v>
                </c:pt>
                <c:pt idx="179">
                  <c:v>1998.1632717451068</c:v>
                </c:pt>
                <c:pt idx="180">
                  <c:v>2005.9055249859614</c:v>
                </c:pt>
                <c:pt idx="181">
                  <c:v>2013.6777770192534</c:v>
                </c:pt>
              </c:numCache>
            </c:numRef>
          </c:val>
          <c:smooth val="0"/>
          <c:extLst>
            <c:ext xmlns:c16="http://schemas.microsoft.com/office/drawing/2014/chart" uri="{C3380CC4-5D6E-409C-BE32-E72D297353CC}">
              <c16:uniqueId val="{00000004-094A-41F0-BF63-4C40DE31EF0A}"/>
            </c:ext>
          </c:extLst>
        </c:ser>
        <c:ser>
          <c:idx val="5"/>
          <c:order val="5"/>
          <c:tx>
            <c:strRef>
              <c:f>'Données Normes vs réalité '!$J$5</c:f>
              <c:strCache>
                <c:ptCount val="1"/>
                <c:pt idx="0">
                  <c:v>IPC Normes 2009</c:v>
                </c:pt>
              </c:strCache>
            </c:strRef>
          </c:tx>
          <c:spPr>
            <a:ln w="28575" cap="rnd">
              <a:solidFill>
                <a:srgbClr val="F75B1F"/>
              </a:solidFill>
              <a:prstDash val="sysDash"/>
              <a:round/>
            </a:ln>
            <a:effectLst/>
          </c:spPr>
          <c:marker>
            <c:symbol val="none"/>
          </c:marker>
          <c:cat>
            <c:numRef>
              <c:f>'Données Normes vs réalité '!$A$6:$A$186</c:f>
              <c:numCache>
                <c:formatCode>m/d/yyyy</c:formatCode>
                <c:ptCount val="18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numCache>
            </c:numRef>
          </c:cat>
          <c:val>
            <c:numRef>
              <c:f>'Données Normes vs réalité '!$J$6:$J$186</c:f>
              <c:numCache>
                <c:formatCode>_ * #,##0.00_)\ "$"_ ;_ * \(#,##0.00\)\ "$"_ ;_ * "-"??_)\ "$"_ ;_ @_ </c:formatCode>
                <c:ptCount val="181"/>
                <c:pt idx="0">
                  <c:v>1000</c:v>
                </c:pt>
                <c:pt idx="1">
                  <c:v>1001.8559375353362</c:v>
                </c:pt>
                <c:pt idx="2">
                  <c:v>1003.7153195748075</c:v>
                </c:pt>
                <c:pt idx="3">
                  <c:v>1005.5781525111984</c:v>
                </c:pt>
                <c:pt idx="4">
                  <c:v>1007.4444427491579</c:v>
                </c:pt>
                <c:pt idx="5">
                  <c:v>1009.314196705222</c:v>
                </c:pt>
                <c:pt idx="6">
                  <c:v>1011.1874208078349</c:v>
                </c:pt>
                <c:pt idx="7">
                  <c:v>1013.064121497372</c:v>
                </c:pt>
                <c:pt idx="8">
                  <c:v>1014.9443052261613</c:v>
                </c:pt>
                <c:pt idx="9">
                  <c:v>1016.8279784585062</c:v>
                </c:pt>
                <c:pt idx="10">
                  <c:v>1018.7151476707073</c:v>
                </c:pt>
                <c:pt idx="11">
                  <c:v>1020.605819351085</c:v>
                </c:pt>
                <c:pt idx="12">
                  <c:v>1022.5000000000011</c:v>
                </c:pt>
                <c:pt idx="13">
                  <c:v>1024.3976961298824</c:v>
                </c:pt>
                <c:pt idx="14">
                  <c:v>1026.2989142652418</c:v>
                </c:pt>
                <c:pt idx="15">
                  <c:v>1028.2036609427014</c:v>
                </c:pt>
                <c:pt idx="16">
                  <c:v>1030.111942711015</c:v>
                </c:pt>
                <c:pt idx="17">
                  <c:v>1032.0237661310905</c:v>
                </c:pt>
                <c:pt idx="18">
                  <c:v>1033.9391377760121</c:v>
                </c:pt>
                <c:pt idx="19">
                  <c:v>1035.8580642310637</c:v>
                </c:pt>
                <c:pt idx="20">
                  <c:v>1037.7805520937509</c:v>
                </c:pt>
                <c:pt idx="21">
                  <c:v>1039.7066079738236</c:v>
                </c:pt>
                <c:pt idx="22">
                  <c:v>1041.6362384932993</c:v>
                </c:pt>
                <c:pt idx="23">
                  <c:v>1043.5694502864853</c:v>
                </c:pt>
                <c:pt idx="24">
                  <c:v>1045.5062500000022</c:v>
                </c:pt>
                <c:pt idx="25">
                  <c:v>1047.4466442928058</c:v>
                </c:pt>
                <c:pt idx="26">
                  <c:v>1049.3906398362108</c:v>
                </c:pt>
                <c:pt idx="27">
                  <c:v>1051.3382433139132</c:v>
                </c:pt>
                <c:pt idx="28">
                  <c:v>1053.2894614220138</c:v>
                </c:pt>
                <c:pt idx="29">
                  <c:v>1055.2443008690409</c:v>
                </c:pt>
                <c:pt idx="30">
                  <c:v>1057.2027683759734</c:v>
                </c:pt>
                <c:pt idx="31">
                  <c:v>1059.1648706762637</c:v>
                </c:pt>
                <c:pt idx="32">
                  <c:v>1061.1306145158612</c:v>
                </c:pt>
                <c:pt idx="33">
                  <c:v>1063.1000066532356</c:v>
                </c:pt>
                <c:pt idx="34">
                  <c:v>1065.0730538593996</c:v>
                </c:pt>
                <c:pt idx="35">
                  <c:v>1067.0497629179324</c:v>
                </c:pt>
                <c:pt idx="36">
                  <c:v>1069.0301406250035</c:v>
                </c:pt>
                <c:pt idx="37">
                  <c:v>1071.0141937893952</c:v>
                </c:pt>
                <c:pt idx="38">
                  <c:v>1073.0019292325269</c:v>
                </c:pt>
                <c:pt idx="39">
                  <c:v>1074.9933537884776</c:v>
                </c:pt>
                <c:pt idx="40">
                  <c:v>1076.9884743040107</c:v>
                </c:pt>
                <c:pt idx="41">
                  <c:v>1078.9872976385959</c:v>
                </c:pt>
                <c:pt idx="42">
                  <c:v>1080.9898306644343</c:v>
                </c:pt>
                <c:pt idx="43">
                  <c:v>1082.9960802664812</c:v>
                </c:pt>
                <c:pt idx="44">
                  <c:v>1085.0060533424696</c:v>
                </c:pt>
                <c:pt idx="45">
                  <c:v>1087.0197568029348</c:v>
                </c:pt>
                <c:pt idx="46">
                  <c:v>1089.0371975712374</c:v>
                </c:pt>
                <c:pt idx="47">
                  <c:v>1091.0583825835872</c:v>
                </c:pt>
                <c:pt idx="48">
                  <c:v>1093.0833187890673</c:v>
                </c:pt>
                <c:pt idx="49">
                  <c:v>1095.1120131496577</c:v>
                </c:pt>
                <c:pt idx="50">
                  <c:v>1097.1444726402597</c:v>
                </c:pt>
                <c:pt idx="51">
                  <c:v>1099.1807042487194</c:v>
                </c:pt>
                <c:pt idx="52">
                  <c:v>1101.2207149758519</c:v>
                </c:pt>
                <c:pt idx="53">
                  <c:v>1103.2645118354653</c:v>
                </c:pt>
                <c:pt idx="54">
                  <c:v>1105.3121018543852</c:v>
                </c:pt>
                <c:pt idx="55">
                  <c:v>1107.363492072478</c:v>
                </c:pt>
                <c:pt idx="56">
                  <c:v>1109.4186895426762</c:v>
                </c:pt>
                <c:pt idx="57">
                  <c:v>1111.477701331002</c:v>
                </c:pt>
                <c:pt idx="58">
                  <c:v>1113.5405345165914</c:v>
                </c:pt>
                <c:pt idx="59">
                  <c:v>1115.6071961917191</c:v>
                </c:pt>
                <c:pt idx="60">
                  <c:v>1117.6776934618226</c:v>
                </c:pt>
                <c:pt idx="61">
                  <c:v>1119.7520334455264</c:v>
                </c:pt>
                <c:pt idx="62">
                  <c:v>1121.8302232746671</c:v>
                </c:pt>
                <c:pt idx="63">
                  <c:v>1123.9122700943171</c:v>
                </c:pt>
                <c:pt idx="64">
                  <c:v>1125.9981810628101</c:v>
                </c:pt>
                <c:pt idx="65">
                  <c:v>1128.0879633517648</c:v>
                </c:pt>
                <c:pt idx="66">
                  <c:v>1130.1816241461102</c:v>
                </c:pt>
                <c:pt idx="67">
                  <c:v>1132.2791706441101</c:v>
                </c:pt>
                <c:pt idx="68">
                  <c:v>1134.3806100573879</c:v>
                </c:pt>
                <c:pt idx="69">
                  <c:v>1136.4859496109509</c:v>
                </c:pt>
                <c:pt idx="70">
                  <c:v>1138.5951965432162</c:v>
                </c:pt>
                <c:pt idx="71">
                  <c:v>1140.7083581060342</c:v>
                </c:pt>
                <c:pt idx="72">
                  <c:v>1142.825441564715</c:v>
                </c:pt>
                <c:pt idx="73">
                  <c:v>1144.9464541980522</c:v>
                </c:pt>
                <c:pt idx="74">
                  <c:v>1147.0714032983483</c:v>
                </c:pt>
                <c:pt idx="75">
                  <c:v>1149.2002961714404</c:v>
                </c:pt>
                <c:pt idx="76">
                  <c:v>1151.3331401367245</c:v>
                </c:pt>
                <c:pt idx="77">
                  <c:v>1153.4699425271808</c:v>
                </c:pt>
                <c:pt idx="78">
                  <c:v>1155.6107106893992</c:v>
                </c:pt>
                <c:pt idx="79">
                  <c:v>1157.7554519836042</c:v>
                </c:pt>
                <c:pt idx="80">
                  <c:v>1159.9041737836808</c:v>
                </c:pt>
                <c:pt idx="81">
                  <c:v>1162.0568834771991</c:v>
                </c:pt>
                <c:pt idx="82">
                  <c:v>1164.2135884654404</c:v>
                </c:pt>
                <c:pt idx="83">
                  <c:v>1166.3742961634218</c:v>
                </c:pt>
                <c:pt idx="84">
                  <c:v>1168.5390139999229</c:v>
                </c:pt>
                <c:pt idx="85">
                  <c:v>1170.7077494175101</c:v>
                </c:pt>
                <c:pt idx="86">
                  <c:v>1172.8805098725629</c:v>
                </c:pt>
                <c:pt idx="87">
                  <c:v>1175.0573028352997</c:v>
                </c:pt>
                <c:pt idx="88">
                  <c:v>1177.2381357898025</c:v>
                </c:pt>
                <c:pt idx="89">
                  <c:v>1179.4230162340441</c:v>
                </c:pt>
                <c:pt idx="90">
                  <c:v>1181.6119516799122</c:v>
                </c:pt>
                <c:pt idx="91">
                  <c:v>1183.8049496532367</c:v>
                </c:pt>
                <c:pt idx="92">
                  <c:v>1186.0020176938149</c:v>
                </c:pt>
                <c:pt idx="93">
                  <c:v>1188.2031633554373</c:v>
                </c:pt>
                <c:pt idx="94">
                  <c:v>1190.4083942059137</c:v>
                </c:pt>
                <c:pt idx="95">
                  <c:v>1192.6177178270998</c:v>
                </c:pt>
                <c:pt idx="96">
                  <c:v>1194.8311418149221</c:v>
                </c:pt>
                <c:pt idx="97">
                  <c:v>1197.0486737794051</c:v>
                </c:pt>
                <c:pt idx="98">
                  <c:v>1199.2703213446966</c:v>
                </c:pt>
                <c:pt idx="99">
                  <c:v>1201.4960921490949</c:v>
                </c:pt>
                <c:pt idx="100">
                  <c:v>1203.7259938450741</c:v>
                </c:pt>
                <c:pt idx="101">
                  <c:v>1205.9600340993111</c:v>
                </c:pt>
                <c:pt idx="102">
                  <c:v>1208.1982205927113</c:v>
                </c:pt>
                <c:pt idx="103">
                  <c:v>1210.4405610204358</c:v>
                </c:pt>
                <c:pt idx="104">
                  <c:v>1212.687063091927</c:v>
                </c:pt>
                <c:pt idx="105">
                  <c:v>1214.937734530936</c:v>
                </c:pt>
                <c:pt idx="106">
                  <c:v>1217.1925830755483</c:v>
                </c:pt>
                <c:pt idx="107">
                  <c:v>1219.451616478211</c:v>
                </c:pt>
                <c:pt idx="108">
                  <c:v>1221.7148425057594</c:v>
                </c:pt>
                <c:pt idx="109">
                  <c:v>1223.9822689394432</c:v>
                </c:pt>
                <c:pt idx="110">
                  <c:v>1226.2539035749539</c:v>
                </c:pt>
                <c:pt idx="111">
                  <c:v>1228.5297542224512</c:v>
                </c:pt>
                <c:pt idx="112">
                  <c:v>1230.80982870659</c:v>
                </c:pt>
                <c:pt idx="113">
                  <c:v>1233.0941348665472</c:v>
                </c:pt>
                <c:pt idx="114">
                  <c:v>1235.3826805560489</c:v>
                </c:pt>
                <c:pt idx="115">
                  <c:v>1237.675473643397</c:v>
                </c:pt>
                <c:pt idx="116">
                  <c:v>1239.9725220114967</c:v>
                </c:pt>
                <c:pt idx="117">
                  <c:v>1242.2738335578833</c:v>
                </c:pt>
                <c:pt idx="118">
                  <c:v>1244.5794161947495</c:v>
                </c:pt>
                <c:pt idx="119">
                  <c:v>1246.8892778489721</c:v>
                </c:pt>
                <c:pt idx="120">
                  <c:v>1249.2034264621402</c:v>
                </c:pt>
                <c:pt idx="121">
                  <c:v>1251.521869990582</c:v>
                </c:pt>
                <c:pt idx="122">
                  <c:v>1253.8446164053917</c:v>
                </c:pt>
                <c:pt idx="123">
                  <c:v>1256.1716736924577</c:v>
                </c:pt>
                <c:pt idx="124">
                  <c:v>1258.5030498524895</c:v>
                </c:pt>
                <c:pt idx="125">
                  <c:v>1260.8387529010458</c:v>
                </c:pt>
                <c:pt idx="126">
                  <c:v>1263.1787908685615</c:v>
                </c:pt>
                <c:pt idx="127">
                  <c:v>1265.5231718003749</c:v>
                </c:pt>
                <c:pt idx="128">
                  <c:v>1267.8719037567569</c:v>
                </c:pt>
                <c:pt idx="129">
                  <c:v>1270.2249948129372</c:v>
                </c:pt>
                <c:pt idx="130">
                  <c:v>1272.5824530591328</c:v>
                </c:pt>
                <c:pt idx="131">
                  <c:v>1274.9442866005754</c:v>
                </c:pt>
                <c:pt idx="132">
                  <c:v>1277.31050355754</c:v>
                </c:pt>
                <c:pt idx="133">
                  <c:v>1279.6811120653715</c:v>
                </c:pt>
                <c:pt idx="134">
                  <c:v>1282.0561202745143</c:v>
                </c:pt>
                <c:pt idx="135">
                  <c:v>1284.4355363505392</c:v>
                </c:pt>
                <c:pt idx="136">
                  <c:v>1286.8193684741718</c:v>
                </c:pt>
                <c:pt idx="137">
                  <c:v>1289.2076248413207</c:v>
                </c:pt>
                <c:pt idx="138">
                  <c:v>1291.6003136631052</c:v>
                </c:pt>
                <c:pt idx="139">
                  <c:v>1293.9974431658845</c:v>
                </c:pt>
                <c:pt idx="140">
                  <c:v>1296.3990215912852</c:v>
                </c:pt>
                <c:pt idx="141">
                  <c:v>1298.8050571962297</c:v>
                </c:pt>
                <c:pt idx="142">
                  <c:v>1301.2155582529647</c:v>
                </c:pt>
                <c:pt idx="143">
                  <c:v>1303.6305330490898</c:v>
                </c:pt>
                <c:pt idx="144">
                  <c:v>1306.049989887586</c:v>
                </c:pt>
                <c:pt idx="145">
                  <c:v>1308.4739370868438</c:v>
                </c:pt>
                <c:pt idx="146">
                  <c:v>1310.9023829806924</c:v>
                </c:pt>
                <c:pt idx="147">
                  <c:v>1313.335335918428</c:v>
                </c:pt>
                <c:pt idx="148">
                  <c:v>1315.7728042648423</c:v>
                </c:pt>
                <c:pt idx="149">
                  <c:v>1318.214796400252</c:v>
                </c:pt>
                <c:pt idx="150">
                  <c:v>1320.6613207205269</c:v>
                </c:pt>
                <c:pt idx="151">
                  <c:v>1323.1123856371187</c:v>
                </c:pt>
                <c:pt idx="152">
                  <c:v>1325.5679995770909</c:v>
                </c:pt>
                <c:pt idx="153">
                  <c:v>1328.0281709831465</c:v>
                </c:pt>
                <c:pt idx="154">
                  <c:v>1330.4929083136581</c:v>
                </c:pt>
                <c:pt idx="155">
                  <c:v>1332.9622200426959</c:v>
                </c:pt>
                <c:pt idx="156">
                  <c:v>1335.4361146600581</c:v>
                </c:pt>
                <c:pt idx="157">
                  <c:v>1337.9146006712992</c:v>
                </c:pt>
                <c:pt idx="158">
                  <c:v>1340.3976865977595</c:v>
                </c:pt>
                <c:pt idx="159">
                  <c:v>1342.885380976594</c:v>
                </c:pt>
                <c:pt idx="160">
                  <c:v>1345.3776923608027</c:v>
                </c:pt>
                <c:pt idx="161">
                  <c:v>1347.8746293192592</c:v>
                </c:pt>
                <c:pt idx="162">
                  <c:v>1350.3762004367402</c:v>
                </c:pt>
                <c:pt idx="163">
                  <c:v>1352.8824143139555</c:v>
                </c:pt>
                <c:pt idx="164">
                  <c:v>1355.3932795675769</c:v>
                </c:pt>
                <c:pt idx="165">
                  <c:v>1357.9088048302688</c:v>
                </c:pt>
                <c:pt idx="166">
                  <c:v>1360.4289987507168</c:v>
                </c:pt>
                <c:pt idx="167">
                  <c:v>1362.9538699936581</c:v>
                </c:pt>
                <c:pt idx="168">
                  <c:v>1365.4834272399112</c:v>
                </c:pt>
                <c:pt idx="169">
                  <c:v>1368.0176791864053</c:v>
                </c:pt>
                <c:pt idx="170">
                  <c:v>1370.5566345462109</c:v>
                </c:pt>
                <c:pt idx="171">
                  <c:v>1373.1003020485693</c:v>
                </c:pt>
                <c:pt idx="172">
                  <c:v>1375.6486904389228</c:v>
                </c:pt>
                <c:pt idx="173">
                  <c:v>1378.2018084789445</c:v>
                </c:pt>
                <c:pt idx="174">
                  <c:v>1380.7596649465688</c:v>
                </c:pt>
                <c:pt idx="175">
                  <c:v>1383.3222686360214</c:v>
                </c:pt>
                <c:pt idx="176">
                  <c:v>1385.8896283578495</c:v>
                </c:pt>
                <c:pt idx="177">
                  <c:v>1388.461752938952</c:v>
                </c:pt>
                <c:pt idx="178">
                  <c:v>1391.03865122261</c:v>
                </c:pt>
                <c:pt idx="179">
                  <c:v>1393.6203320685174</c:v>
                </c:pt>
                <c:pt idx="180">
                  <c:v>1396.2068043528111</c:v>
                </c:pt>
              </c:numCache>
            </c:numRef>
          </c:val>
          <c:smooth val="0"/>
          <c:extLst>
            <c:ext xmlns:c16="http://schemas.microsoft.com/office/drawing/2014/chart" uri="{C3380CC4-5D6E-409C-BE32-E72D297353CC}">
              <c16:uniqueId val="{00000005-094A-41F0-BF63-4C40DE31EF0A}"/>
            </c:ext>
          </c:extLst>
        </c:ser>
        <c:dLbls>
          <c:showLegendKey val="0"/>
          <c:showVal val="0"/>
          <c:showCatName val="0"/>
          <c:showSerName val="0"/>
          <c:showPercent val="0"/>
          <c:showBubbleSize val="0"/>
        </c:dLbls>
        <c:smooth val="0"/>
        <c:axId val="761231816"/>
        <c:axId val="761223944"/>
      </c:lineChart>
      <c:dateAx>
        <c:axId val="761231816"/>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fr-FR"/>
          </a:p>
        </c:txPr>
        <c:crossAx val="761223944"/>
        <c:crosses val="autoZero"/>
        <c:auto val="1"/>
        <c:lblOffset val="100"/>
        <c:baseTimeUnit val="months"/>
      </c:dateAx>
      <c:valAx>
        <c:axId val="761223944"/>
        <c:scaling>
          <c:orientation val="minMax"/>
          <c:max val="3750"/>
          <c:min val="900"/>
        </c:scaling>
        <c:delete val="0"/>
        <c:axPos val="l"/>
        <c:majorGridlines>
          <c:spPr>
            <a:ln w="9525" cap="flat" cmpd="sng" algn="ctr">
              <a:solidFill>
                <a:schemeClr val="tx1">
                  <a:lumMod val="15000"/>
                  <a:lumOff val="85000"/>
                </a:schemeClr>
              </a:solidFill>
              <a:round/>
            </a:ln>
            <a:effectLst/>
          </c:spPr>
        </c:majorGridlines>
        <c:numFmt formatCode="#,##0\ &quot;$&quot;"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fr-FR"/>
          </a:p>
        </c:txPr>
        <c:crossAx val="761231816"/>
        <c:crosses val="autoZero"/>
        <c:crossBetween val="between"/>
        <c:majorUnit val="250"/>
      </c:valAx>
      <c:spPr>
        <a:noFill/>
        <a:ln>
          <a:noFill/>
        </a:ln>
        <a:effectLst/>
      </c:spPr>
    </c:plotArea>
    <c:legend>
      <c:legendPos val="b"/>
      <c:legendEntry>
        <c:idx val="2"/>
        <c:txPr>
          <a:bodyPr rot="0" spcFirstLastPara="1" vertOverflow="ellipsis" vert="horz" wrap="square" anchor="ctr" anchorCtr="1"/>
          <a:lstStyle/>
          <a:p>
            <a:pPr>
              <a:defRPr sz="1050" b="0" i="0" u="none" strike="noStrike" kern="1200" baseline="0">
                <a:ln>
                  <a:noFill/>
                </a:ln>
                <a:solidFill>
                  <a:schemeClr val="tx1">
                    <a:lumMod val="65000"/>
                    <a:lumOff val="35000"/>
                  </a:schemeClr>
                </a:solidFill>
                <a:latin typeface="+mn-lt"/>
                <a:ea typeface="+mn-ea"/>
                <a:cs typeface="+mn-cs"/>
              </a:defRPr>
            </a:pPr>
            <a:endParaRPr lang="fr-FR"/>
          </a:p>
        </c:txPr>
      </c:legendEntry>
      <c:layout>
        <c:manualLayout>
          <c:xMode val="edge"/>
          <c:yMode val="edge"/>
          <c:x val="9.3185552892844914E-2"/>
          <c:y val="1.9657760695227084E-2"/>
          <c:w val="0.18958865864257635"/>
          <c:h val="0.35308282095633531"/>
        </c:manualLayout>
      </c:layout>
      <c:overlay val="0"/>
      <c:spPr>
        <a:solidFill>
          <a:schemeClr val="bg1"/>
        </a:solidFill>
        <a:ln>
          <a:solidFill>
            <a:schemeClr val="tx1"/>
          </a:solid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pPr>
      <a:endParaRPr lang="fr-FR"/>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940444300132589E-2"/>
          <c:y val="5.9726791576795474E-2"/>
          <c:w val="0.89000218722659663"/>
          <c:h val="0.72128098571011956"/>
        </c:manualLayout>
      </c:layout>
      <c:lineChart>
        <c:grouping val="standard"/>
        <c:varyColors val="0"/>
        <c:ser>
          <c:idx val="1"/>
          <c:order val="0"/>
          <c:tx>
            <c:v>1 année</c:v>
          </c:tx>
          <c:spPr>
            <a:ln w="25400" cap="rnd">
              <a:solidFill>
                <a:srgbClr val="F75B1F"/>
              </a:solidFill>
              <a:round/>
            </a:ln>
            <a:effectLst/>
          </c:spPr>
          <c:marker>
            <c:symbol val="none"/>
          </c:marker>
          <c:cat>
            <c:numRef>
              <c:f>'IPC2024'!$A$27:$A$363</c:f>
              <c:numCache>
                <c:formatCode>m/d/yyyy</c:formatCode>
                <c:ptCount val="337"/>
                <c:pt idx="0">
                  <c:v>35431</c:v>
                </c:pt>
                <c:pt idx="1">
                  <c:v>35462</c:v>
                </c:pt>
                <c:pt idx="2">
                  <c:v>35490</c:v>
                </c:pt>
                <c:pt idx="3">
                  <c:v>35521</c:v>
                </c:pt>
                <c:pt idx="4">
                  <c:v>35551</c:v>
                </c:pt>
                <c:pt idx="5">
                  <c:v>35582</c:v>
                </c:pt>
                <c:pt idx="6">
                  <c:v>35612</c:v>
                </c:pt>
                <c:pt idx="7">
                  <c:v>35643</c:v>
                </c:pt>
                <c:pt idx="8">
                  <c:v>35674</c:v>
                </c:pt>
                <c:pt idx="9">
                  <c:v>35704</c:v>
                </c:pt>
                <c:pt idx="10">
                  <c:v>35735</c:v>
                </c:pt>
                <c:pt idx="11">
                  <c:v>35765</c:v>
                </c:pt>
                <c:pt idx="12">
                  <c:v>35796</c:v>
                </c:pt>
                <c:pt idx="13">
                  <c:v>35827</c:v>
                </c:pt>
                <c:pt idx="14">
                  <c:v>35855</c:v>
                </c:pt>
                <c:pt idx="15">
                  <c:v>35886</c:v>
                </c:pt>
                <c:pt idx="16">
                  <c:v>35916</c:v>
                </c:pt>
                <c:pt idx="17">
                  <c:v>35947</c:v>
                </c:pt>
                <c:pt idx="18">
                  <c:v>35977</c:v>
                </c:pt>
                <c:pt idx="19">
                  <c:v>36008</c:v>
                </c:pt>
                <c:pt idx="20">
                  <c:v>36039</c:v>
                </c:pt>
                <c:pt idx="21">
                  <c:v>36069</c:v>
                </c:pt>
                <c:pt idx="22">
                  <c:v>36100</c:v>
                </c:pt>
                <c:pt idx="23">
                  <c:v>36130</c:v>
                </c:pt>
                <c:pt idx="24">
                  <c:v>36161</c:v>
                </c:pt>
                <c:pt idx="25">
                  <c:v>36192</c:v>
                </c:pt>
                <c:pt idx="26">
                  <c:v>36220</c:v>
                </c:pt>
                <c:pt idx="27">
                  <c:v>36251</c:v>
                </c:pt>
                <c:pt idx="28">
                  <c:v>36281</c:v>
                </c:pt>
                <c:pt idx="29">
                  <c:v>36312</c:v>
                </c:pt>
                <c:pt idx="30">
                  <c:v>36342</c:v>
                </c:pt>
                <c:pt idx="31">
                  <c:v>36373</c:v>
                </c:pt>
                <c:pt idx="32">
                  <c:v>36404</c:v>
                </c:pt>
                <c:pt idx="33">
                  <c:v>36434</c:v>
                </c:pt>
                <c:pt idx="34">
                  <c:v>36465</c:v>
                </c:pt>
                <c:pt idx="35">
                  <c:v>36495</c:v>
                </c:pt>
                <c:pt idx="36">
                  <c:v>36526</c:v>
                </c:pt>
                <c:pt idx="37">
                  <c:v>36557</c:v>
                </c:pt>
                <c:pt idx="38">
                  <c:v>36586</c:v>
                </c:pt>
                <c:pt idx="39">
                  <c:v>36617</c:v>
                </c:pt>
                <c:pt idx="40">
                  <c:v>36647</c:v>
                </c:pt>
                <c:pt idx="41">
                  <c:v>36678</c:v>
                </c:pt>
                <c:pt idx="42">
                  <c:v>36708</c:v>
                </c:pt>
                <c:pt idx="43">
                  <c:v>36739</c:v>
                </c:pt>
                <c:pt idx="44">
                  <c:v>36770</c:v>
                </c:pt>
                <c:pt idx="45">
                  <c:v>36800</c:v>
                </c:pt>
                <c:pt idx="46">
                  <c:v>36831</c:v>
                </c:pt>
                <c:pt idx="47">
                  <c:v>36861</c:v>
                </c:pt>
                <c:pt idx="48">
                  <c:v>36892</c:v>
                </c:pt>
                <c:pt idx="49">
                  <c:v>36923</c:v>
                </c:pt>
                <c:pt idx="50">
                  <c:v>36951</c:v>
                </c:pt>
                <c:pt idx="51">
                  <c:v>36982</c:v>
                </c:pt>
                <c:pt idx="52">
                  <c:v>37012</c:v>
                </c:pt>
                <c:pt idx="53">
                  <c:v>37043</c:v>
                </c:pt>
                <c:pt idx="54">
                  <c:v>37073</c:v>
                </c:pt>
                <c:pt idx="55">
                  <c:v>37104</c:v>
                </c:pt>
                <c:pt idx="56">
                  <c:v>37135</c:v>
                </c:pt>
                <c:pt idx="57">
                  <c:v>37165</c:v>
                </c:pt>
                <c:pt idx="58">
                  <c:v>37196</c:v>
                </c:pt>
                <c:pt idx="59">
                  <c:v>37226</c:v>
                </c:pt>
                <c:pt idx="60">
                  <c:v>37257</c:v>
                </c:pt>
                <c:pt idx="61">
                  <c:v>37288</c:v>
                </c:pt>
                <c:pt idx="62">
                  <c:v>37316</c:v>
                </c:pt>
                <c:pt idx="63">
                  <c:v>37347</c:v>
                </c:pt>
                <c:pt idx="64">
                  <c:v>37377</c:v>
                </c:pt>
                <c:pt idx="65">
                  <c:v>37408</c:v>
                </c:pt>
                <c:pt idx="66">
                  <c:v>37438</c:v>
                </c:pt>
                <c:pt idx="67">
                  <c:v>37469</c:v>
                </c:pt>
                <c:pt idx="68">
                  <c:v>37500</c:v>
                </c:pt>
                <c:pt idx="69">
                  <c:v>37530</c:v>
                </c:pt>
                <c:pt idx="70">
                  <c:v>37561</c:v>
                </c:pt>
                <c:pt idx="71">
                  <c:v>37591</c:v>
                </c:pt>
                <c:pt idx="72">
                  <c:v>37622</c:v>
                </c:pt>
                <c:pt idx="73">
                  <c:v>37653</c:v>
                </c:pt>
                <c:pt idx="74">
                  <c:v>37681</c:v>
                </c:pt>
                <c:pt idx="75">
                  <c:v>37712</c:v>
                </c:pt>
                <c:pt idx="76">
                  <c:v>37742</c:v>
                </c:pt>
                <c:pt idx="77">
                  <c:v>37773</c:v>
                </c:pt>
                <c:pt idx="78">
                  <c:v>37803</c:v>
                </c:pt>
                <c:pt idx="79">
                  <c:v>37834</c:v>
                </c:pt>
                <c:pt idx="80">
                  <c:v>37865</c:v>
                </c:pt>
                <c:pt idx="81">
                  <c:v>37895</c:v>
                </c:pt>
                <c:pt idx="82">
                  <c:v>37926</c:v>
                </c:pt>
                <c:pt idx="83">
                  <c:v>37956</c:v>
                </c:pt>
                <c:pt idx="84">
                  <c:v>37987</c:v>
                </c:pt>
                <c:pt idx="85">
                  <c:v>38018</c:v>
                </c:pt>
                <c:pt idx="86">
                  <c:v>38047</c:v>
                </c:pt>
                <c:pt idx="87">
                  <c:v>38078</c:v>
                </c:pt>
                <c:pt idx="88">
                  <c:v>38108</c:v>
                </c:pt>
                <c:pt idx="89">
                  <c:v>38139</c:v>
                </c:pt>
                <c:pt idx="90">
                  <c:v>38169</c:v>
                </c:pt>
                <c:pt idx="91">
                  <c:v>38200</c:v>
                </c:pt>
                <c:pt idx="92">
                  <c:v>38231</c:v>
                </c:pt>
                <c:pt idx="93">
                  <c:v>38261</c:v>
                </c:pt>
                <c:pt idx="94">
                  <c:v>38292</c:v>
                </c:pt>
                <c:pt idx="95">
                  <c:v>38322</c:v>
                </c:pt>
                <c:pt idx="96">
                  <c:v>38353</c:v>
                </c:pt>
                <c:pt idx="97">
                  <c:v>38384</c:v>
                </c:pt>
                <c:pt idx="98">
                  <c:v>38412</c:v>
                </c:pt>
                <c:pt idx="99">
                  <c:v>38443</c:v>
                </c:pt>
                <c:pt idx="100">
                  <c:v>38473</c:v>
                </c:pt>
                <c:pt idx="101">
                  <c:v>38504</c:v>
                </c:pt>
                <c:pt idx="102">
                  <c:v>38534</c:v>
                </c:pt>
                <c:pt idx="103">
                  <c:v>38565</c:v>
                </c:pt>
                <c:pt idx="104">
                  <c:v>38596</c:v>
                </c:pt>
                <c:pt idx="105">
                  <c:v>38626</c:v>
                </c:pt>
                <c:pt idx="106">
                  <c:v>38657</c:v>
                </c:pt>
                <c:pt idx="107">
                  <c:v>38687</c:v>
                </c:pt>
                <c:pt idx="108">
                  <c:v>38718</c:v>
                </c:pt>
                <c:pt idx="109">
                  <c:v>38749</c:v>
                </c:pt>
                <c:pt idx="110">
                  <c:v>38777</c:v>
                </c:pt>
                <c:pt idx="111">
                  <c:v>38808</c:v>
                </c:pt>
                <c:pt idx="112">
                  <c:v>38838</c:v>
                </c:pt>
                <c:pt idx="113">
                  <c:v>38869</c:v>
                </c:pt>
                <c:pt idx="114">
                  <c:v>38899</c:v>
                </c:pt>
                <c:pt idx="115">
                  <c:v>38930</c:v>
                </c:pt>
                <c:pt idx="116">
                  <c:v>38961</c:v>
                </c:pt>
                <c:pt idx="117">
                  <c:v>38991</c:v>
                </c:pt>
                <c:pt idx="118">
                  <c:v>39022</c:v>
                </c:pt>
                <c:pt idx="119">
                  <c:v>39052</c:v>
                </c:pt>
                <c:pt idx="120">
                  <c:v>39083</c:v>
                </c:pt>
                <c:pt idx="121">
                  <c:v>39114</c:v>
                </c:pt>
                <c:pt idx="122">
                  <c:v>39142</c:v>
                </c:pt>
                <c:pt idx="123">
                  <c:v>39173</c:v>
                </c:pt>
                <c:pt idx="124">
                  <c:v>39203</c:v>
                </c:pt>
                <c:pt idx="125">
                  <c:v>39234</c:v>
                </c:pt>
                <c:pt idx="126">
                  <c:v>39264</c:v>
                </c:pt>
                <c:pt idx="127">
                  <c:v>39295</c:v>
                </c:pt>
                <c:pt idx="128">
                  <c:v>39326</c:v>
                </c:pt>
                <c:pt idx="129">
                  <c:v>39356</c:v>
                </c:pt>
                <c:pt idx="130">
                  <c:v>39387</c:v>
                </c:pt>
                <c:pt idx="131">
                  <c:v>39417</c:v>
                </c:pt>
                <c:pt idx="132">
                  <c:v>39448</c:v>
                </c:pt>
                <c:pt idx="133">
                  <c:v>39479</c:v>
                </c:pt>
                <c:pt idx="134">
                  <c:v>39508</c:v>
                </c:pt>
                <c:pt idx="135">
                  <c:v>39539</c:v>
                </c:pt>
                <c:pt idx="136">
                  <c:v>39569</c:v>
                </c:pt>
                <c:pt idx="137">
                  <c:v>39600</c:v>
                </c:pt>
                <c:pt idx="138">
                  <c:v>39630</c:v>
                </c:pt>
                <c:pt idx="139">
                  <c:v>39661</c:v>
                </c:pt>
                <c:pt idx="140">
                  <c:v>39692</c:v>
                </c:pt>
                <c:pt idx="141">
                  <c:v>39722</c:v>
                </c:pt>
                <c:pt idx="142">
                  <c:v>39753</c:v>
                </c:pt>
                <c:pt idx="143">
                  <c:v>39783</c:v>
                </c:pt>
                <c:pt idx="144">
                  <c:v>39814</c:v>
                </c:pt>
                <c:pt idx="145">
                  <c:v>39845</c:v>
                </c:pt>
                <c:pt idx="146">
                  <c:v>39873</c:v>
                </c:pt>
                <c:pt idx="147">
                  <c:v>39904</c:v>
                </c:pt>
                <c:pt idx="148">
                  <c:v>39934</c:v>
                </c:pt>
                <c:pt idx="149">
                  <c:v>39965</c:v>
                </c:pt>
                <c:pt idx="150">
                  <c:v>39995</c:v>
                </c:pt>
                <c:pt idx="151">
                  <c:v>40026</c:v>
                </c:pt>
                <c:pt idx="152">
                  <c:v>40057</c:v>
                </c:pt>
                <c:pt idx="153">
                  <c:v>40087</c:v>
                </c:pt>
                <c:pt idx="154">
                  <c:v>40118</c:v>
                </c:pt>
                <c:pt idx="155">
                  <c:v>40148</c:v>
                </c:pt>
                <c:pt idx="156">
                  <c:v>40179</c:v>
                </c:pt>
                <c:pt idx="157">
                  <c:v>40210</c:v>
                </c:pt>
                <c:pt idx="158">
                  <c:v>40238</c:v>
                </c:pt>
                <c:pt idx="159">
                  <c:v>40269</c:v>
                </c:pt>
                <c:pt idx="160">
                  <c:v>40299</c:v>
                </c:pt>
                <c:pt idx="161">
                  <c:v>40330</c:v>
                </c:pt>
                <c:pt idx="162">
                  <c:v>40360</c:v>
                </c:pt>
                <c:pt idx="163">
                  <c:v>40391</c:v>
                </c:pt>
                <c:pt idx="164">
                  <c:v>40422</c:v>
                </c:pt>
                <c:pt idx="165">
                  <c:v>40452</c:v>
                </c:pt>
                <c:pt idx="166">
                  <c:v>40483</c:v>
                </c:pt>
                <c:pt idx="167">
                  <c:v>40513</c:v>
                </c:pt>
                <c:pt idx="168">
                  <c:v>40544</c:v>
                </c:pt>
                <c:pt idx="169">
                  <c:v>40575</c:v>
                </c:pt>
                <c:pt idx="170">
                  <c:v>40603</c:v>
                </c:pt>
                <c:pt idx="171">
                  <c:v>40634</c:v>
                </c:pt>
                <c:pt idx="172">
                  <c:v>40664</c:v>
                </c:pt>
                <c:pt idx="173">
                  <c:v>40695</c:v>
                </c:pt>
                <c:pt idx="174">
                  <c:v>40725</c:v>
                </c:pt>
                <c:pt idx="175">
                  <c:v>40756</c:v>
                </c:pt>
                <c:pt idx="176">
                  <c:v>40787</c:v>
                </c:pt>
                <c:pt idx="177">
                  <c:v>40817</c:v>
                </c:pt>
                <c:pt idx="178">
                  <c:v>40848</c:v>
                </c:pt>
                <c:pt idx="179">
                  <c:v>40878</c:v>
                </c:pt>
                <c:pt idx="180">
                  <c:v>40909</c:v>
                </c:pt>
                <c:pt idx="181">
                  <c:v>40940</c:v>
                </c:pt>
                <c:pt idx="182">
                  <c:v>40969</c:v>
                </c:pt>
                <c:pt idx="183">
                  <c:v>41000</c:v>
                </c:pt>
                <c:pt idx="184">
                  <c:v>41030</c:v>
                </c:pt>
                <c:pt idx="185">
                  <c:v>41061</c:v>
                </c:pt>
                <c:pt idx="186">
                  <c:v>41091</c:v>
                </c:pt>
                <c:pt idx="187">
                  <c:v>41122</c:v>
                </c:pt>
                <c:pt idx="188">
                  <c:v>41153</c:v>
                </c:pt>
                <c:pt idx="189">
                  <c:v>41183</c:v>
                </c:pt>
                <c:pt idx="190">
                  <c:v>41214</c:v>
                </c:pt>
                <c:pt idx="191">
                  <c:v>41244</c:v>
                </c:pt>
                <c:pt idx="192">
                  <c:v>41275</c:v>
                </c:pt>
                <c:pt idx="193">
                  <c:v>41306</c:v>
                </c:pt>
                <c:pt idx="194">
                  <c:v>41334</c:v>
                </c:pt>
                <c:pt idx="195">
                  <c:v>41365</c:v>
                </c:pt>
                <c:pt idx="196">
                  <c:v>41395</c:v>
                </c:pt>
                <c:pt idx="197">
                  <c:v>41426</c:v>
                </c:pt>
                <c:pt idx="198">
                  <c:v>41456</c:v>
                </c:pt>
                <c:pt idx="199">
                  <c:v>41487</c:v>
                </c:pt>
                <c:pt idx="200">
                  <c:v>41518</c:v>
                </c:pt>
                <c:pt idx="201">
                  <c:v>41548</c:v>
                </c:pt>
                <c:pt idx="202">
                  <c:v>41579</c:v>
                </c:pt>
                <c:pt idx="203">
                  <c:v>41609</c:v>
                </c:pt>
                <c:pt idx="204">
                  <c:v>41640</c:v>
                </c:pt>
                <c:pt idx="205">
                  <c:v>41671</c:v>
                </c:pt>
                <c:pt idx="206">
                  <c:v>41699</c:v>
                </c:pt>
                <c:pt idx="207">
                  <c:v>41730</c:v>
                </c:pt>
                <c:pt idx="208">
                  <c:v>41760</c:v>
                </c:pt>
                <c:pt idx="209">
                  <c:v>41791</c:v>
                </c:pt>
                <c:pt idx="210">
                  <c:v>41821</c:v>
                </c:pt>
                <c:pt idx="211">
                  <c:v>41852</c:v>
                </c:pt>
                <c:pt idx="212">
                  <c:v>41883</c:v>
                </c:pt>
                <c:pt idx="213">
                  <c:v>41913</c:v>
                </c:pt>
                <c:pt idx="214">
                  <c:v>41944</c:v>
                </c:pt>
                <c:pt idx="215">
                  <c:v>41974</c:v>
                </c:pt>
                <c:pt idx="216">
                  <c:v>42005</c:v>
                </c:pt>
                <c:pt idx="217">
                  <c:v>42036</c:v>
                </c:pt>
                <c:pt idx="218">
                  <c:v>42064</c:v>
                </c:pt>
                <c:pt idx="219">
                  <c:v>42095</c:v>
                </c:pt>
                <c:pt idx="220">
                  <c:v>42125</c:v>
                </c:pt>
                <c:pt idx="221">
                  <c:v>42156</c:v>
                </c:pt>
                <c:pt idx="222">
                  <c:v>42186</c:v>
                </c:pt>
                <c:pt idx="223">
                  <c:v>42217</c:v>
                </c:pt>
                <c:pt idx="224">
                  <c:v>42248</c:v>
                </c:pt>
                <c:pt idx="225">
                  <c:v>42278</c:v>
                </c:pt>
                <c:pt idx="226">
                  <c:v>42309</c:v>
                </c:pt>
                <c:pt idx="227">
                  <c:v>42339</c:v>
                </c:pt>
                <c:pt idx="228">
                  <c:v>42370</c:v>
                </c:pt>
                <c:pt idx="229">
                  <c:v>42401</c:v>
                </c:pt>
                <c:pt idx="230">
                  <c:v>42430</c:v>
                </c:pt>
                <c:pt idx="231">
                  <c:v>42461</c:v>
                </c:pt>
                <c:pt idx="232">
                  <c:v>42491</c:v>
                </c:pt>
                <c:pt idx="233">
                  <c:v>42522</c:v>
                </c:pt>
                <c:pt idx="234">
                  <c:v>42552</c:v>
                </c:pt>
                <c:pt idx="235">
                  <c:v>42583</c:v>
                </c:pt>
                <c:pt idx="236">
                  <c:v>42614</c:v>
                </c:pt>
                <c:pt idx="237">
                  <c:v>42644</c:v>
                </c:pt>
                <c:pt idx="238">
                  <c:v>42675</c:v>
                </c:pt>
                <c:pt idx="239">
                  <c:v>42705</c:v>
                </c:pt>
                <c:pt idx="240">
                  <c:v>42736</c:v>
                </c:pt>
                <c:pt idx="241">
                  <c:v>42767</c:v>
                </c:pt>
                <c:pt idx="242">
                  <c:v>42795</c:v>
                </c:pt>
                <c:pt idx="243">
                  <c:v>42826</c:v>
                </c:pt>
                <c:pt idx="244">
                  <c:v>42856</c:v>
                </c:pt>
                <c:pt idx="245">
                  <c:v>42887</c:v>
                </c:pt>
                <c:pt idx="246">
                  <c:v>42917</c:v>
                </c:pt>
                <c:pt idx="247">
                  <c:v>42948</c:v>
                </c:pt>
                <c:pt idx="248">
                  <c:v>42979</c:v>
                </c:pt>
                <c:pt idx="249">
                  <c:v>43009</c:v>
                </c:pt>
                <c:pt idx="250">
                  <c:v>43040</c:v>
                </c:pt>
                <c:pt idx="251">
                  <c:v>43070</c:v>
                </c:pt>
                <c:pt idx="252">
                  <c:v>43101</c:v>
                </c:pt>
                <c:pt idx="253">
                  <c:v>43132</c:v>
                </c:pt>
                <c:pt idx="254">
                  <c:v>43160</c:v>
                </c:pt>
                <c:pt idx="255">
                  <c:v>43191</c:v>
                </c:pt>
                <c:pt idx="256">
                  <c:v>43221</c:v>
                </c:pt>
                <c:pt idx="257">
                  <c:v>43252</c:v>
                </c:pt>
                <c:pt idx="258">
                  <c:v>43282</c:v>
                </c:pt>
                <c:pt idx="259">
                  <c:v>43313</c:v>
                </c:pt>
                <c:pt idx="260">
                  <c:v>43344</c:v>
                </c:pt>
                <c:pt idx="261">
                  <c:v>43374</c:v>
                </c:pt>
                <c:pt idx="262">
                  <c:v>43405</c:v>
                </c:pt>
                <c:pt idx="263">
                  <c:v>43435</c:v>
                </c:pt>
                <c:pt idx="264">
                  <c:v>43466</c:v>
                </c:pt>
                <c:pt idx="265">
                  <c:v>43497</c:v>
                </c:pt>
                <c:pt idx="266">
                  <c:v>43525</c:v>
                </c:pt>
                <c:pt idx="267">
                  <c:v>43556</c:v>
                </c:pt>
                <c:pt idx="268">
                  <c:v>43586</c:v>
                </c:pt>
                <c:pt idx="269">
                  <c:v>43617</c:v>
                </c:pt>
                <c:pt idx="270">
                  <c:v>43647</c:v>
                </c:pt>
                <c:pt idx="271">
                  <c:v>43678</c:v>
                </c:pt>
                <c:pt idx="272">
                  <c:v>43709</c:v>
                </c:pt>
                <c:pt idx="273">
                  <c:v>43739</c:v>
                </c:pt>
                <c:pt idx="274">
                  <c:v>43770</c:v>
                </c:pt>
                <c:pt idx="275">
                  <c:v>43800</c:v>
                </c:pt>
                <c:pt idx="276">
                  <c:v>43831</c:v>
                </c:pt>
                <c:pt idx="277">
                  <c:v>43862</c:v>
                </c:pt>
                <c:pt idx="278">
                  <c:v>43891</c:v>
                </c:pt>
                <c:pt idx="279">
                  <c:v>43922</c:v>
                </c:pt>
                <c:pt idx="280">
                  <c:v>43952</c:v>
                </c:pt>
                <c:pt idx="281">
                  <c:v>43983</c:v>
                </c:pt>
                <c:pt idx="282">
                  <c:v>44013</c:v>
                </c:pt>
                <c:pt idx="283">
                  <c:v>44044</c:v>
                </c:pt>
                <c:pt idx="284">
                  <c:v>44075</c:v>
                </c:pt>
                <c:pt idx="285">
                  <c:v>44105</c:v>
                </c:pt>
                <c:pt idx="286">
                  <c:v>44136</c:v>
                </c:pt>
                <c:pt idx="287">
                  <c:v>44166</c:v>
                </c:pt>
                <c:pt idx="288">
                  <c:v>44197</c:v>
                </c:pt>
                <c:pt idx="289">
                  <c:v>44228</c:v>
                </c:pt>
                <c:pt idx="290">
                  <c:v>44256</c:v>
                </c:pt>
                <c:pt idx="291">
                  <c:v>44287</c:v>
                </c:pt>
                <c:pt idx="292">
                  <c:v>44317</c:v>
                </c:pt>
                <c:pt idx="293">
                  <c:v>44348</c:v>
                </c:pt>
                <c:pt idx="294">
                  <c:v>44378</c:v>
                </c:pt>
                <c:pt idx="295">
                  <c:v>44409</c:v>
                </c:pt>
                <c:pt idx="296">
                  <c:v>44440</c:v>
                </c:pt>
                <c:pt idx="297">
                  <c:v>44470</c:v>
                </c:pt>
                <c:pt idx="298">
                  <c:v>44501</c:v>
                </c:pt>
                <c:pt idx="299">
                  <c:v>44531</c:v>
                </c:pt>
                <c:pt idx="300">
                  <c:v>44562</c:v>
                </c:pt>
                <c:pt idx="301">
                  <c:v>44593</c:v>
                </c:pt>
                <c:pt idx="302">
                  <c:v>44621</c:v>
                </c:pt>
                <c:pt idx="303">
                  <c:v>44652</c:v>
                </c:pt>
                <c:pt idx="304">
                  <c:v>44682</c:v>
                </c:pt>
                <c:pt idx="305">
                  <c:v>44713</c:v>
                </c:pt>
                <c:pt idx="306">
                  <c:v>44743</c:v>
                </c:pt>
                <c:pt idx="307">
                  <c:v>44774</c:v>
                </c:pt>
                <c:pt idx="308">
                  <c:v>44805</c:v>
                </c:pt>
                <c:pt idx="309">
                  <c:v>44835</c:v>
                </c:pt>
                <c:pt idx="310">
                  <c:v>44866</c:v>
                </c:pt>
                <c:pt idx="311">
                  <c:v>44896</c:v>
                </c:pt>
                <c:pt idx="312">
                  <c:v>44927</c:v>
                </c:pt>
                <c:pt idx="313">
                  <c:v>44958</c:v>
                </c:pt>
                <c:pt idx="314">
                  <c:v>44986</c:v>
                </c:pt>
                <c:pt idx="315">
                  <c:v>45017</c:v>
                </c:pt>
                <c:pt idx="316">
                  <c:v>45047</c:v>
                </c:pt>
                <c:pt idx="317">
                  <c:v>45078</c:v>
                </c:pt>
                <c:pt idx="318">
                  <c:v>45108</c:v>
                </c:pt>
                <c:pt idx="319">
                  <c:v>45139</c:v>
                </c:pt>
                <c:pt idx="320">
                  <c:v>45170</c:v>
                </c:pt>
                <c:pt idx="321">
                  <c:v>45200</c:v>
                </c:pt>
                <c:pt idx="322">
                  <c:v>45231</c:v>
                </c:pt>
                <c:pt idx="323">
                  <c:v>45261</c:v>
                </c:pt>
                <c:pt idx="324">
                  <c:v>45292</c:v>
                </c:pt>
                <c:pt idx="325">
                  <c:v>45323</c:v>
                </c:pt>
                <c:pt idx="326">
                  <c:v>45352</c:v>
                </c:pt>
                <c:pt idx="327">
                  <c:v>45383</c:v>
                </c:pt>
                <c:pt idx="328">
                  <c:v>45413</c:v>
                </c:pt>
                <c:pt idx="329">
                  <c:v>45444</c:v>
                </c:pt>
                <c:pt idx="330">
                  <c:v>45474</c:v>
                </c:pt>
                <c:pt idx="331">
                  <c:v>45505</c:v>
                </c:pt>
                <c:pt idx="332">
                  <c:v>45536</c:v>
                </c:pt>
                <c:pt idx="333">
                  <c:v>45566</c:v>
                </c:pt>
                <c:pt idx="334">
                  <c:v>45597</c:v>
                </c:pt>
                <c:pt idx="335">
                  <c:v>45627</c:v>
                </c:pt>
                <c:pt idx="336">
                  <c:v>45658</c:v>
                </c:pt>
              </c:numCache>
            </c:numRef>
          </c:cat>
          <c:val>
            <c:numRef>
              <c:f>'IPC2024'!$C$27:$C$352</c:f>
              <c:numCache>
                <c:formatCode>0.0%</c:formatCode>
                <c:ptCount val="326"/>
                <c:pt idx="0">
                  <c:v>2.1590909090909216E-2</c:v>
                </c:pt>
                <c:pt idx="1">
                  <c:v>2.2701475595913845E-2</c:v>
                </c:pt>
                <c:pt idx="2">
                  <c:v>1.9209039548022666E-2</c:v>
                </c:pt>
                <c:pt idx="3">
                  <c:v>1.6910935738444266E-2</c:v>
                </c:pt>
                <c:pt idx="4">
                  <c:v>1.4606741573033766E-2</c:v>
                </c:pt>
                <c:pt idx="5">
                  <c:v>1.6853932584269593E-2</c:v>
                </c:pt>
                <c:pt idx="6">
                  <c:v>1.6853932584269593E-2</c:v>
                </c:pt>
                <c:pt idx="7">
                  <c:v>1.7977528089887507E-2</c:v>
                </c:pt>
                <c:pt idx="8">
                  <c:v>1.6835016835016869E-2</c:v>
                </c:pt>
                <c:pt idx="9">
                  <c:v>1.4557670772676445E-2</c:v>
                </c:pt>
                <c:pt idx="10">
                  <c:v>8.9186176142697082E-3</c:v>
                </c:pt>
                <c:pt idx="11">
                  <c:v>7.8037904124861335E-3</c:v>
                </c:pt>
                <c:pt idx="12">
                  <c:v>1.1123470522803158E-2</c:v>
                </c:pt>
                <c:pt idx="13">
                  <c:v>9.9889012208658201E-3</c:v>
                </c:pt>
                <c:pt idx="14">
                  <c:v>9.9778270509975897E-3</c:v>
                </c:pt>
                <c:pt idx="15">
                  <c:v>8.8691796008868451E-3</c:v>
                </c:pt>
                <c:pt idx="16">
                  <c:v>1.1074197120708673E-2</c:v>
                </c:pt>
                <c:pt idx="17">
                  <c:v>9.944751381215422E-3</c:v>
                </c:pt>
                <c:pt idx="18">
                  <c:v>9.944751381215422E-3</c:v>
                </c:pt>
                <c:pt idx="19">
                  <c:v>8.8300220750552327E-3</c:v>
                </c:pt>
                <c:pt idx="20">
                  <c:v>6.6225165562914245E-3</c:v>
                </c:pt>
                <c:pt idx="21">
                  <c:v>1.1037527593819041E-2</c:v>
                </c:pt>
                <c:pt idx="22">
                  <c:v>1.2154696132596676E-2</c:v>
                </c:pt>
                <c:pt idx="23">
                  <c:v>9.9557522123892017E-3</c:v>
                </c:pt>
                <c:pt idx="24">
                  <c:v>6.6006600660064585E-3</c:v>
                </c:pt>
                <c:pt idx="25">
                  <c:v>6.59340659340657E-3</c:v>
                </c:pt>
                <c:pt idx="26">
                  <c:v>9.8792535675082949E-3</c:v>
                </c:pt>
                <c:pt idx="27">
                  <c:v>1.6483516483516425E-2</c:v>
                </c:pt>
                <c:pt idx="28">
                  <c:v>1.533406352683464E-2</c:v>
                </c:pt>
                <c:pt idx="29">
                  <c:v>1.6411378555798661E-2</c:v>
                </c:pt>
                <c:pt idx="30">
                  <c:v>1.8599562363238453E-2</c:v>
                </c:pt>
                <c:pt idx="31">
                  <c:v>2.0787746170678245E-2</c:v>
                </c:pt>
                <c:pt idx="32">
                  <c:v>2.631578947368407E-2</c:v>
                </c:pt>
                <c:pt idx="33">
                  <c:v>2.2925764192139875E-2</c:v>
                </c:pt>
                <c:pt idx="34">
                  <c:v>2.1834061135371119E-2</c:v>
                </c:pt>
                <c:pt idx="35">
                  <c:v>2.6286966046002336E-2</c:v>
                </c:pt>
                <c:pt idx="36">
                  <c:v>2.1857923497267784E-2</c:v>
                </c:pt>
                <c:pt idx="37">
                  <c:v>2.729257641921401E-2</c:v>
                </c:pt>
                <c:pt idx="38">
                  <c:v>3.0434782608695699E-2</c:v>
                </c:pt>
                <c:pt idx="39">
                  <c:v>2.1621621621621623E-2</c:v>
                </c:pt>
                <c:pt idx="40">
                  <c:v>2.373247033441217E-2</c:v>
                </c:pt>
                <c:pt idx="41">
                  <c:v>2.7987082884822323E-2</c:v>
                </c:pt>
                <c:pt idx="42">
                  <c:v>2.9001074113855996E-2</c:v>
                </c:pt>
                <c:pt idx="43">
                  <c:v>2.5723472668810254E-2</c:v>
                </c:pt>
                <c:pt idx="44">
                  <c:v>2.6709401709401615E-2</c:v>
                </c:pt>
                <c:pt idx="45">
                  <c:v>2.7748132337246378E-2</c:v>
                </c:pt>
                <c:pt idx="46">
                  <c:v>3.2051282051282159E-2</c:v>
                </c:pt>
                <c:pt idx="47">
                  <c:v>3.2017075773745907E-2</c:v>
                </c:pt>
                <c:pt idx="48">
                  <c:v>2.9946524064171198E-2</c:v>
                </c:pt>
                <c:pt idx="49">
                  <c:v>2.8692879914984148E-2</c:v>
                </c:pt>
                <c:pt idx="50">
                  <c:v>2.4261603375527407E-2</c:v>
                </c:pt>
                <c:pt idx="51">
                  <c:v>3.4920634920634797E-2</c:v>
                </c:pt>
                <c:pt idx="52">
                  <c:v>3.8988408851422518E-2</c:v>
                </c:pt>
                <c:pt idx="53">
                  <c:v>3.3507853403141441E-2</c:v>
                </c:pt>
                <c:pt idx="54">
                  <c:v>2.7139874739039671E-2</c:v>
                </c:pt>
                <c:pt idx="55">
                  <c:v>2.8213166144200663E-2</c:v>
                </c:pt>
                <c:pt idx="56">
                  <c:v>2.6014568158168494E-2</c:v>
                </c:pt>
                <c:pt idx="57">
                  <c:v>1.8691588785046731E-2</c:v>
                </c:pt>
                <c:pt idx="58">
                  <c:v>6.2111801242237252E-3</c:v>
                </c:pt>
                <c:pt idx="59">
                  <c:v>7.2388831437435464E-3</c:v>
                </c:pt>
                <c:pt idx="60">
                  <c:v>1.349948078920038E-2</c:v>
                </c:pt>
                <c:pt idx="61">
                  <c:v>1.4462809917355379E-2</c:v>
                </c:pt>
                <c:pt idx="62">
                  <c:v>1.8537590113285374E-2</c:v>
                </c:pt>
                <c:pt idx="63">
                  <c:v>1.7382413087934534E-2</c:v>
                </c:pt>
                <c:pt idx="64">
                  <c:v>1.1156186612576224E-2</c:v>
                </c:pt>
                <c:pt idx="65">
                  <c:v>1.2158054711246313E-2</c:v>
                </c:pt>
                <c:pt idx="66">
                  <c:v>2.1341463414634054E-2</c:v>
                </c:pt>
                <c:pt idx="67">
                  <c:v>2.5406504065040636E-2</c:v>
                </c:pt>
                <c:pt idx="68">
                  <c:v>2.3326572008113722E-2</c:v>
                </c:pt>
                <c:pt idx="69">
                  <c:v>3.1600407747196746E-2</c:v>
                </c:pt>
                <c:pt idx="70">
                  <c:v>4.4238683127572065E-2</c:v>
                </c:pt>
                <c:pt idx="71">
                  <c:v>3.7987679671457775E-2</c:v>
                </c:pt>
                <c:pt idx="72">
                  <c:v>4.508196721311486E-2</c:v>
                </c:pt>
                <c:pt idx="73">
                  <c:v>4.6843177189409335E-2</c:v>
                </c:pt>
                <c:pt idx="74">
                  <c:v>4.2467138523761161E-2</c:v>
                </c:pt>
                <c:pt idx="75">
                  <c:v>2.9145728643216184E-2</c:v>
                </c:pt>
                <c:pt idx="76">
                  <c:v>2.8084252758274753E-2</c:v>
                </c:pt>
                <c:pt idx="77">
                  <c:v>2.6026026026025884E-2</c:v>
                </c:pt>
                <c:pt idx="78">
                  <c:v>2.0895522388059584E-2</c:v>
                </c:pt>
                <c:pt idx="79">
                  <c:v>1.9821605550049526E-2</c:v>
                </c:pt>
                <c:pt idx="80">
                  <c:v>2.1803766105054301E-2</c:v>
                </c:pt>
                <c:pt idx="81">
                  <c:v>1.5810276679841806E-2</c:v>
                </c:pt>
                <c:pt idx="82">
                  <c:v>1.5763546798029493E-2</c:v>
                </c:pt>
                <c:pt idx="83">
                  <c:v>2.0771513353115889E-2</c:v>
                </c:pt>
                <c:pt idx="84">
                  <c:v>1.2745098039215641E-2</c:v>
                </c:pt>
                <c:pt idx="85">
                  <c:v>6.809338521400754E-3</c:v>
                </c:pt>
                <c:pt idx="86">
                  <c:v>7.7594568380214834E-3</c:v>
                </c:pt>
                <c:pt idx="87">
                  <c:v>1.6601562499999778E-2</c:v>
                </c:pt>
                <c:pt idx="88">
                  <c:v>2.4390243902439046E-2</c:v>
                </c:pt>
                <c:pt idx="89">
                  <c:v>2.5365853658536608E-2</c:v>
                </c:pt>
                <c:pt idx="90">
                  <c:v>2.3391812865497075E-2</c:v>
                </c:pt>
                <c:pt idx="91">
                  <c:v>1.8464528668610258E-2</c:v>
                </c:pt>
                <c:pt idx="92">
                  <c:v>1.8428709990300662E-2</c:v>
                </c:pt>
                <c:pt idx="93">
                  <c:v>2.3346303501945664E-2</c:v>
                </c:pt>
                <c:pt idx="94">
                  <c:v>2.4248302618816719E-2</c:v>
                </c:pt>
                <c:pt idx="95">
                  <c:v>2.1317829457364379E-2</c:v>
                </c:pt>
                <c:pt idx="96">
                  <c:v>1.9361084220716362E-2</c:v>
                </c:pt>
                <c:pt idx="97">
                  <c:v>2.1256038647343045E-2</c:v>
                </c:pt>
                <c:pt idx="98">
                  <c:v>2.3099133782483072E-2</c:v>
                </c:pt>
                <c:pt idx="99">
                  <c:v>2.4015369836695388E-2</c:v>
                </c:pt>
                <c:pt idx="100">
                  <c:v>1.6190476190476311E-2</c:v>
                </c:pt>
                <c:pt idx="101">
                  <c:v>1.7126546146527311E-2</c:v>
                </c:pt>
                <c:pt idx="102">
                  <c:v>2.0000000000000018E-2</c:v>
                </c:pt>
                <c:pt idx="103">
                  <c:v>2.57633587786259E-2</c:v>
                </c:pt>
                <c:pt idx="104">
                  <c:v>3.2380952380952399E-2</c:v>
                </c:pt>
                <c:pt idx="105">
                  <c:v>2.5665399239543696E-2</c:v>
                </c:pt>
                <c:pt idx="106">
                  <c:v>1.9886363636363757E-2</c:v>
                </c:pt>
                <c:pt idx="107">
                  <c:v>2.0872865275142205E-2</c:v>
                </c:pt>
                <c:pt idx="108">
                  <c:v>2.7540360873694159E-2</c:v>
                </c:pt>
                <c:pt idx="109">
                  <c:v>2.1759697256386046E-2</c:v>
                </c:pt>
                <c:pt idx="110">
                  <c:v>2.1636876763875712E-2</c:v>
                </c:pt>
                <c:pt idx="111">
                  <c:v>2.4390243902439046E-2</c:v>
                </c:pt>
                <c:pt idx="112">
                  <c:v>2.8116213683224034E-2</c:v>
                </c:pt>
                <c:pt idx="113">
                  <c:v>2.4321796071094415E-2</c:v>
                </c:pt>
                <c:pt idx="114">
                  <c:v>2.3342670401493848E-2</c:v>
                </c:pt>
                <c:pt idx="115">
                  <c:v>2.1395348837209172E-2</c:v>
                </c:pt>
                <c:pt idx="116">
                  <c:v>7.3800738007379074E-3</c:v>
                </c:pt>
                <c:pt idx="117">
                  <c:v>1.0194624652456019E-2</c:v>
                </c:pt>
                <c:pt idx="118">
                  <c:v>1.3927576601671321E-2</c:v>
                </c:pt>
                <c:pt idx="119">
                  <c:v>1.6728624535315983E-2</c:v>
                </c:pt>
                <c:pt idx="120">
                  <c:v>1.109057301293892E-2</c:v>
                </c:pt>
                <c:pt idx="121">
                  <c:v>2.0370370370370372E-2</c:v>
                </c:pt>
                <c:pt idx="122">
                  <c:v>2.3020257826887658E-2</c:v>
                </c:pt>
                <c:pt idx="123">
                  <c:v>2.19780219780219E-2</c:v>
                </c:pt>
                <c:pt idx="124">
                  <c:v>2.1877848678213185E-2</c:v>
                </c:pt>
                <c:pt idx="125">
                  <c:v>2.1917808219178214E-2</c:v>
                </c:pt>
                <c:pt idx="126">
                  <c:v>2.1897810218978186E-2</c:v>
                </c:pt>
                <c:pt idx="127">
                  <c:v>1.7304189435336959E-2</c:v>
                </c:pt>
                <c:pt idx="128">
                  <c:v>2.4725274725274859E-2</c:v>
                </c:pt>
                <c:pt idx="129">
                  <c:v>2.3853211009174258E-2</c:v>
                </c:pt>
                <c:pt idx="130">
                  <c:v>2.4725274725274859E-2</c:v>
                </c:pt>
                <c:pt idx="131">
                  <c:v>2.3765996343692919E-2</c:v>
                </c:pt>
                <c:pt idx="132">
                  <c:v>2.1937842778793293E-2</c:v>
                </c:pt>
                <c:pt idx="133">
                  <c:v>1.8148820326678861E-2</c:v>
                </c:pt>
                <c:pt idx="134">
                  <c:v>1.3501350135013412E-2</c:v>
                </c:pt>
                <c:pt idx="135">
                  <c:v>1.70250896057349E-2</c:v>
                </c:pt>
                <c:pt idx="136">
                  <c:v>2.2301516503122176E-2</c:v>
                </c:pt>
                <c:pt idx="137">
                  <c:v>3.1277926720286064E-2</c:v>
                </c:pt>
                <c:pt idx="138">
                  <c:v>3.3928571428571308E-2</c:v>
                </c:pt>
                <c:pt idx="139">
                  <c:v>3.4914950760966734E-2</c:v>
                </c:pt>
                <c:pt idx="140">
                  <c:v>3.3958891867738927E-2</c:v>
                </c:pt>
                <c:pt idx="141">
                  <c:v>2.5985663082437327E-2</c:v>
                </c:pt>
                <c:pt idx="142">
                  <c:v>1.9660411081322549E-2</c:v>
                </c:pt>
                <c:pt idx="143">
                  <c:v>1.1607142857142927E-2</c:v>
                </c:pt>
                <c:pt idx="144">
                  <c:v>1.0733452593917781E-2</c:v>
                </c:pt>
                <c:pt idx="145">
                  <c:v>1.426024955436711E-2</c:v>
                </c:pt>
                <c:pt idx="146">
                  <c:v>1.243339253996445E-2</c:v>
                </c:pt>
                <c:pt idx="147">
                  <c:v>3.5242290748900285E-3</c:v>
                </c:pt>
                <c:pt idx="148">
                  <c:v>8.7260034904024231E-4</c:v>
                </c:pt>
                <c:pt idx="149">
                  <c:v>-2.5996533795494825E-3</c:v>
                </c:pt>
                <c:pt idx="150">
                  <c:v>-9.4991364421416202E-3</c:v>
                </c:pt>
                <c:pt idx="151">
                  <c:v>-7.7854671280276344E-3</c:v>
                </c:pt>
                <c:pt idx="152">
                  <c:v>-8.6430423509075149E-3</c:v>
                </c:pt>
                <c:pt idx="153">
                  <c:v>8.7336244541469377E-4</c:v>
                </c:pt>
                <c:pt idx="154">
                  <c:v>9.6406660823840085E-3</c:v>
                </c:pt>
                <c:pt idx="155">
                  <c:v>1.3239187996469504E-2</c:v>
                </c:pt>
                <c:pt idx="156">
                  <c:v>1.8584070796460184E-2</c:v>
                </c:pt>
                <c:pt idx="157">
                  <c:v>1.5817223198594021E-2</c:v>
                </c:pt>
                <c:pt idx="158">
                  <c:v>1.4035087719298289E-2</c:v>
                </c:pt>
                <c:pt idx="159">
                  <c:v>1.843722563652328E-2</c:v>
                </c:pt>
                <c:pt idx="160">
                  <c:v>1.3949433304272008E-2</c:v>
                </c:pt>
                <c:pt idx="161">
                  <c:v>9.5569070373588971E-3</c:v>
                </c:pt>
                <c:pt idx="162">
                  <c:v>1.8308631211856996E-2</c:v>
                </c:pt>
                <c:pt idx="163">
                  <c:v>1.7436791630339954E-2</c:v>
                </c:pt>
                <c:pt idx="164">
                  <c:v>1.9180470793374038E-2</c:v>
                </c:pt>
                <c:pt idx="165">
                  <c:v>2.443280977312412E-2</c:v>
                </c:pt>
                <c:pt idx="166">
                  <c:v>1.9965277777777679E-2</c:v>
                </c:pt>
                <c:pt idx="167">
                  <c:v>2.3519163763066286E-2</c:v>
                </c:pt>
                <c:pt idx="168">
                  <c:v>2.3457862728062606E-2</c:v>
                </c:pt>
                <c:pt idx="169">
                  <c:v>2.1626297577854725E-2</c:v>
                </c:pt>
                <c:pt idx="170">
                  <c:v>3.2871972318339271E-2</c:v>
                </c:pt>
                <c:pt idx="171">
                  <c:v>3.2758620689655071E-2</c:v>
                </c:pt>
                <c:pt idx="172">
                  <c:v>3.6973344797936347E-2</c:v>
                </c:pt>
                <c:pt idx="173">
                  <c:v>3.0981067125645412E-2</c:v>
                </c:pt>
                <c:pt idx="174">
                  <c:v>2.7397260273972712E-2</c:v>
                </c:pt>
                <c:pt idx="175">
                  <c:v>3.0848329048843048E-2</c:v>
                </c:pt>
                <c:pt idx="176">
                  <c:v>3.1650983746791983E-2</c:v>
                </c:pt>
                <c:pt idx="177">
                  <c:v>2.8960817717206044E-2</c:v>
                </c:pt>
                <c:pt idx="178">
                  <c:v>2.8936170212765955E-2</c:v>
                </c:pt>
                <c:pt idx="179">
                  <c:v>2.297872340425533E-2</c:v>
                </c:pt>
                <c:pt idx="180">
                  <c:v>2.4617996604414216E-2</c:v>
                </c:pt>
                <c:pt idx="181">
                  <c:v>2.6248941574936513E-2</c:v>
                </c:pt>
                <c:pt idx="182">
                  <c:v>1.9262981574539317E-2</c:v>
                </c:pt>
                <c:pt idx="183">
                  <c:v>2.0033388981636202E-2</c:v>
                </c:pt>
                <c:pt idx="184">
                  <c:v>1.2437810945273631E-2</c:v>
                </c:pt>
                <c:pt idx="185">
                  <c:v>1.5025041736226985E-2</c:v>
                </c:pt>
                <c:pt idx="186">
                  <c:v>1.2499999999999956E-2</c:v>
                </c:pt>
                <c:pt idx="187">
                  <c:v>1.2468827930174564E-2</c:v>
                </c:pt>
                <c:pt idx="188">
                  <c:v>1.1608623548922115E-2</c:v>
                </c:pt>
                <c:pt idx="189">
                  <c:v>1.1589403973510048E-2</c:v>
                </c:pt>
                <c:pt idx="190">
                  <c:v>8.2712985938793171E-3</c:v>
                </c:pt>
                <c:pt idx="191">
                  <c:v>8.3194675540765317E-3</c:v>
                </c:pt>
                <c:pt idx="192">
                  <c:v>4.9710024855011969E-3</c:v>
                </c:pt>
                <c:pt idx="193">
                  <c:v>1.2376237623762387E-2</c:v>
                </c:pt>
                <c:pt idx="194">
                  <c:v>9.8603122432210366E-3</c:v>
                </c:pt>
                <c:pt idx="195">
                  <c:v>4.0916530278232166E-3</c:v>
                </c:pt>
                <c:pt idx="196">
                  <c:v>7.3710073710073765E-3</c:v>
                </c:pt>
                <c:pt idx="197">
                  <c:v>1.1513157894736947E-2</c:v>
                </c:pt>
                <c:pt idx="198">
                  <c:v>1.3168724279835287E-2</c:v>
                </c:pt>
                <c:pt idx="199">
                  <c:v>1.0673234811165777E-2</c:v>
                </c:pt>
                <c:pt idx="200">
                  <c:v>1.06557377049179E-2</c:v>
                </c:pt>
                <c:pt idx="201">
                  <c:v>6.5466448445170577E-3</c:v>
                </c:pt>
                <c:pt idx="202">
                  <c:v>9.023789991796427E-3</c:v>
                </c:pt>
                <c:pt idx="203">
                  <c:v>1.2376237623762387E-2</c:v>
                </c:pt>
                <c:pt idx="204">
                  <c:v>1.483924154987637E-2</c:v>
                </c:pt>
                <c:pt idx="205">
                  <c:v>1.140994295028519E-2</c:v>
                </c:pt>
                <c:pt idx="206">
                  <c:v>1.5459723352318822E-2</c:v>
                </c:pt>
                <c:pt idx="207">
                  <c:v>2.0374898125509411E-2</c:v>
                </c:pt>
                <c:pt idx="208">
                  <c:v>2.2764227642276369E-2</c:v>
                </c:pt>
                <c:pt idx="209">
                  <c:v>2.3577235772357819E-2</c:v>
                </c:pt>
                <c:pt idx="210">
                  <c:v>2.1121039805036546E-2</c:v>
                </c:pt>
                <c:pt idx="211">
                  <c:v>2.1121039805036546E-2</c:v>
                </c:pt>
                <c:pt idx="212">
                  <c:v>2.0275750202757514E-2</c:v>
                </c:pt>
                <c:pt idx="213">
                  <c:v>2.3577235772357819E-2</c:v>
                </c:pt>
                <c:pt idx="214">
                  <c:v>1.9512195121951237E-2</c:v>
                </c:pt>
                <c:pt idx="215">
                  <c:v>1.4669926650366705E-2</c:v>
                </c:pt>
                <c:pt idx="216">
                  <c:v>9.7481722177092944E-3</c:v>
                </c:pt>
                <c:pt idx="217">
                  <c:v>1.0475423045930743E-2</c:v>
                </c:pt>
                <c:pt idx="218">
                  <c:v>1.2019230769230838E-2</c:v>
                </c:pt>
                <c:pt idx="219">
                  <c:v>7.9872204472843933E-3</c:v>
                </c:pt>
                <c:pt idx="220">
                  <c:v>8.7440381558028246E-3</c:v>
                </c:pt>
                <c:pt idx="221">
                  <c:v>1.0325655281969714E-2</c:v>
                </c:pt>
                <c:pt idx="222">
                  <c:v>1.2728719172633296E-2</c:v>
                </c:pt>
                <c:pt idx="223">
                  <c:v>1.2728719172633296E-2</c:v>
                </c:pt>
                <c:pt idx="224">
                  <c:v>1.0333863275039823E-2</c:v>
                </c:pt>
                <c:pt idx="225">
                  <c:v>1.0325655281969714E-2</c:v>
                </c:pt>
                <c:pt idx="226">
                  <c:v>1.3556618819776656E-2</c:v>
                </c:pt>
                <c:pt idx="227">
                  <c:v>1.6064257028112428E-2</c:v>
                </c:pt>
                <c:pt idx="228">
                  <c:v>2.011263073209979E-2</c:v>
                </c:pt>
                <c:pt idx="229">
                  <c:v>1.3556618819776656E-2</c:v>
                </c:pt>
                <c:pt idx="230">
                  <c:v>1.2668250197941378E-2</c:v>
                </c:pt>
                <c:pt idx="231">
                  <c:v>1.6640253565768592E-2</c:v>
                </c:pt>
                <c:pt idx="232">
                  <c:v>1.4972419227738509E-2</c:v>
                </c:pt>
                <c:pt idx="233">
                  <c:v>1.4937106918238907E-2</c:v>
                </c:pt>
                <c:pt idx="234">
                  <c:v>1.256873527101332E-2</c:v>
                </c:pt>
                <c:pt idx="235">
                  <c:v>1.09976433621366E-2</c:v>
                </c:pt>
                <c:pt idx="236">
                  <c:v>1.3375295043273061E-2</c:v>
                </c:pt>
                <c:pt idx="237">
                  <c:v>1.4937106918238907E-2</c:v>
                </c:pt>
                <c:pt idx="238">
                  <c:v>1.1801730920534936E-2</c:v>
                </c:pt>
                <c:pt idx="239">
                  <c:v>1.5019762845849938E-2</c:v>
                </c:pt>
                <c:pt idx="240">
                  <c:v>2.1293375394321856E-2</c:v>
                </c:pt>
                <c:pt idx="241">
                  <c:v>2.0456333595594067E-2</c:v>
                </c:pt>
                <c:pt idx="242">
                  <c:v>1.5637216575449475E-2</c:v>
                </c:pt>
                <c:pt idx="243">
                  <c:v>1.6367887763055311E-2</c:v>
                </c:pt>
                <c:pt idx="244">
                  <c:v>1.3198757763975166E-2</c:v>
                </c:pt>
                <c:pt idx="245">
                  <c:v>1.0069713400464808E-2</c:v>
                </c:pt>
                <c:pt idx="246">
                  <c:v>1.1636927851047307E-2</c:v>
                </c:pt>
                <c:pt idx="247">
                  <c:v>1.3986013986014179E-2</c:v>
                </c:pt>
                <c:pt idx="248">
                  <c:v>1.552795031055898E-2</c:v>
                </c:pt>
                <c:pt idx="249">
                  <c:v>1.3942680092951187E-2</c:v>
                </c:pt>
                <c:pt idx="250">
                  <c:v>2.0995334370140117E-2</c:v>
                </c:pt>
                <c:pt idx="251">
                  <c:v>1.8691588785046731E-2</c:v>
                </c:pt>
                <c:pt idx="252">
                  <c:v>1.698841698841691E-2</c:v>
                </c:pt>
                <c:pt idx="253">
                  <c:v>2.1588280647648617E-2</c:v>
                </c:pt>
                <c:pt idx="254">
                  <c:v>2.3094688221708903E-2</c:v>
                </c:pt>
                <c:pt idx="255">
                  <c:v>2.223926380368102E-2</c:v>
                </c:pt>
                <c:pt idx="256">
                  <c:v>2.2222222222222365E-2</c:v>
                </c:pt>
                <c:pt idx="257">
                  <c:v>2.4539877300613355E-2</c:v>
                </c:pt>
                <c:pt idx="258">
                  <c:v>2.9907975460122804E-2</c:v>
                </c:pt>
                <c:pt idx="259">
                  <c:v>2.8352490421455823E-2</c:v>
                </c:pt>
                <c:pt idx="260">
                  <c:v>2.2171253822629744E-2</c:v>
                </c:pt>
                <c:pt idx="261">
                  <c:v>2.4446142093200729E-2</c:v>
                </c:pt>
                <c:pt idx="262">
                  <c:v>1.6755521706016685E-2</c:v>
                </c:pt>
                <c:pt idx="263">
                  <c:v>1.9877675840978437E-2</c:v>
                </c:pt>
                <c:pt idx="264">
                  <c:v>1.4426727410782103E-2</c:v>
                </c:pt>
                <c:pt idx="265">
                  <c:v>1.5094339622641506E-2</c:v>
                </c:pt>
                <c:pt idx="266">
                  <c:v>1.8811136192625977E-2</c:v>
                </c:pt>
                <c:pt idx="267">
                  <c:v>2.0255063765941328E-2</c:v>
                </c:pt>
                <c:pt idx="268">
                  <c:v>2.398800599700146E-2</c:v>
                </c:pt>
                <c:pt idx="269">
                  <c:v>2.0209580838323582E-2</c:v>
                </c:pt>
                <c:pt idx="270">
                  <c:v>2.010424422933732E-2</c:v>
                </c:pt>
                <c:pt idx="271">
                  <c:v>1.9374068554396606E-2</c:v>
                </c:pt>
                <c:pt idx="272">
                  <c:v>1.8698578908002972E-2</c:v>
                </c:pt>
                <c:pt idx="273">
                  <c:v>1.8642803877703118E-2</c:v>
                </c:pt>
                <c:pt idx="274">
                  <c:v>2.1722846441947663E-2</c:v>
                </c:pt>
                <c:pt idx="275">
                  <c:v>2.2488755622188883E-2</c:v>
                </c:pt>
                <c:pt idx="276">
                  <c:v>2.3952095808383422E-2</c:v>
                </c:pt>
                <c:pt idx="277">
                  <c:v>2.1561338289962872E-2</c:v>
                </c:pt>
                <c:pt idx="278">
                  <c:v>8.8626292466764678E-3</c:v>
                </c:pt>
                <c:pt idx="279">
                  <c:v>-2.2058823529412797E-3</c:v>
                </c:pt>
                <c:pt idx="280">
                  <c:v>-3.6603221083455484E-3</c:v>
                </c:pt>
                <c:pt idx="281">
                  <c:v>6.6030814380042546E-3</c:v>
                </c:pt>
                <c:pt idx="282">
                  <c:v>1.4598540145984717E-3</c:v>
                </c:pt>
                <c:pt idx="283">
                  <c:v>1.4619883040933868E-3</c:v>
                </c:pt>
                <c:pt idx="284">
                  <c:v>5.1395007342145416E-3</c:v>
                </c:pt>
                <c:pt idx="285">
                  <c:v>6.5885797950220315E-3</c:v>
                </c:pt>
                <c:pt idx="286">
                  <c:v>9.5307917888560745E-3</c:v>
                </c:pt>
                <c:pt idx="287">
                  <c:v>7.3313782991202281E-3</c:v>
                </c:pt>
                <c:pt idx="288">
                  <c:v>1.0233918128654818E-2</c:v>
                </c:pt>
                <c:pt idx="289">
                  <c:v>1.0917030567685559E-2</c:v>
                </c:pt>
                <c:pt idx="290">
                  <c:v>2.196193265007329E-2</c:v>
                </c:pt>
                <c:pt idx="291">
                  <c:v>3.3898305084745894E-2</c:v>
                </c:pt>
                <c:pt idx="292">
                  <c:v>3.6002939015429947E-2</c:v>
                </c:pt>
                <c:pt idx="293">
                  <c:v>3.0612244897959329E-2</c:v>
                </c:pt>
                <c:pt idx="294">
                  <c:v>3.7172011661807725E-2</c:v>
                </c:pt>
                <c:pt idx="295">
                  <c:v>4.0875912408758985E-2</c:v>
                </c:pt>
                <c:pt idx="296">
                  <c:v>4.3827611395178989E-2</c:v>
                </c:pt>
                <c:pt idx="297">
                  <c:v>4.6545454545454668E-2</c:v>
                </c:pt>
                <c:pt idx="298">
                  <c:v>4.7204066811910028E-2</c:v>
                </c:pt>
                <c:pt idx="299">
                  <c:v>4.8034934497816595E-2</c:v>
                </c:pt>
                <c:pt idx="300">
                  <c:v>5.137481910274988E-2</c:v>
                </c:pt>
                <c:pt idx="301">
                  <c:v>5.6875449964002955E-2</c:v>
                </c:pt>
                <c:pt idx="302">
                  <c:v>6.6618911174785245E-2</c:v>
                </c:pt>
                <c:pt idx="303">
                  <c:v>6.7712045616536098E-2</c:v>
                </c:pt>
                <c:pt idx="304">
                  <c:v>7.7304964539007148E-2</c:v>
                </c:pt>
                <c:pt idx="305">
                  <c:v>8.1329561527581307E-2</c:v>
                </c:pt>
                <c:pt idx="306">
                  <c:v>7.5895994378074372E-2</c:v>
                </c:pt>
                <c:pt idx="307">
                  <c:v>7.0126227208976211E-2</c:v>
                </c:pt>
                <c:pt idx="308">
                  <c:v>6.8579426172148183E-2</c:v>
                </c:pt>
                <c:pt idx="309">
                  <c:v>6.8797776233495478E-2</c:v>
                </c:pt>
                <c:pt idx="310">
                  <c:v>6.7961165048543881E-2</c:v>
                </c:pt>
                <c:pt idx="311">
                  <c:v>6.3194444444444331E-2</c:v>
                </c:pt>
                <c:pt idx="312">
                  <c:v>5.9187887130075723E-2</c:v>
                </c:pt>
                <c:pt idx="313">
                  <c:v>5.2452316076294192E-2</c:v>
                </c:pt>
                <c:pt idx="314">
                  <c:v>4.2981867024848963E-2</c:v>
                </c:pt>
                <c:pt idx="315">
                  <c:v>4.4058744993324295E-2</c:v>
                </c:pt>
                <c:pt idx="316">
                  <c:v>3.3574720210664877E-2</c:v>
                </c:pt>
                <c:pt idx="317">
                  <c:v>2.8122956180510084E-2</c:v>
                </c:pt>
                <c:pt idx="318">
                  <c:v>3.2658393207054104E-2</c:v>
                </c:pt>
                <c:pt idx="319">
                  <c:v>3.997378768020976E-2</c:v>
                </c:pt>
                <c:pt idx="320">
                  <c:v>3.7982973149967236E-2</c:v>
                </c:pt>
                <c:pt idx="321">
                  <c:v>3.1209362808842567E-2</c:v>
                </c:pt>
                <c:pt idx="322">
                  <c:v>3.1168831168831179E-2</c:v>
                </c:pt>
                <c:pt idx="323">
                  <c:v>3.3964728935336419E-2</c:v>
                </c:pt>
                <c:pt idx="324">
                  <c:v>2.8589993502274202E-2</c:v>
                </c:pt>
                <c:pt idx="325">
                  <c:v>2.7831715210355989E-2</c:v>
                </c:pt>
              </c:numCache>
            </c:numRef>
          </c:val>
          <c:smooth val="0"/>
          <c:extLst>
            <c:ext xmlns:c16="http://schemas.microsoft.com/office/drawing/2014/chart" uri="{C3380CC4-5D6E-409C-BE32-E72D297353CC}">
              <c16:uniqueId val="{00000000-90C0-484F-855A-603E4D9E0ED6}"/>
            </c:ext>
          </c:extLst>
        </c:ser>
        <c:ser>
          <c:idx val="2"/>
          <c:order val="1"/>
          <c:tx>
            <c:v>2 années</c:v>
          </c:tx>
          <c:spPr>
            <a:ln w="25400" cap="rnd">
              <a:solidFill>
                <a:srgbClr val="026028"/>
              </a:solidFill>
              <a:round/>
            </a:ln>
            <a:effectLst/>
          </c:spPr>
          <c:marker>
            <c:symbol val="none"/>
          </c:marker>
          <c:cat>
            <c:numRef>
              <c:f>'IPC2024'!$A$27:$A$363</c:f>
              <c:numCache>
                <c:formatCode>m/d/yyyy</c:formatCode>
                <c:ptCount val="337"/>
                <c:pt idx="0">
                  <c:v>35431</c:v>
                </c:pt>
                <c:pt idx="1">
                  <c:v>35462</c:v>
                </c:pt>
                <c:pt idx="2">
                  <c:v>35490</c:v>
                </c:pt>
                <c:pt idx="3">
                  <c:v>35521</c:v>
                </c:pt>
                <c:pt idx="4">
                  <c:v>35551</c:v>
                </c:pt>
                <c:pt idx="5">
                  <c:v>35582</c:v>
                </c:pt>
                <c:pt idx="6">
                  <c:v>35612</c:v>
                </c:pt>
                <c:pt idx="7">
                  <c:v>35643</c:v>
                </c:pt>
                <c:pt idx="8">
                  <c:v>35674</c:v>
                </c:pt>
                <c:pt idx="9">
                  <c:v>35704</c:v>
                </c:pt>
                <c:pt idx="10">
                  <c:v>35735</c:v>
                </c:pt>
                <c:pt idx="11">
                  <c:v>35765</c:v>
                </c:pt>
                <c:pt idx="12">
                  <c:v>35796</c:v>
                </c:pt>
                <c:pt idx="13">
                  <c:v>35827</c:v>
                </c:pt>
                <c:pt idx="14">
                  <c:v>35855</c:v>
                </c:pt>
                <c:pt idx="15">
                  <c:v>35886</c:v>
                </c:pt>
                <c:pt idx="16">
                  <c:v>35916</c:v>
                </c:pt>
                <c:pt idx="17">
                  <c:v>35947</c:v>
                </c:pt>
                <c:pt idx="18">
                  <c:v>35977</c:v>
                </c:pt>
                <c:pt idx="19">
                  <c:v>36008</c:v>
                </c:pt>
                <c:pt idx="20">
                  <c:v>36039</c:v>
                </c:pt>
                <c:pt idx="21">
                  <c:v>36069</c:v>
                </c:pt>
                <c:pt idx="22">
                  <c:v>36100</c:v>
                </c:pt>
                <c:pt idx="23">
                  <c:v>36130</c:v>
                </c:pt>
                <c:pt idx="24">
                  <c:v>36161</c:v>
                </c:pt>
                <c:pt idx="25">
                  <c:v>36192</c:v>
                </c:pt>
                <c:pt idx="26">
                  <c:v>36220</c:v>
                </c:pt>
                <c:pt idx="27">
                  <c:v>36251</c:v>
                </c:pt>
                <c:pt idx="28">
                  <c:v>36281</c:v>
                </c:pt>
                <c:pt idx="29">
                  <c:v>36312</c:v>
                </c:pt>
                <c:pt idx="30">
                  <c:v>36342</c:v>
                </c:pt>
                <c:pt idx="31">
                  <c:v>36373</c:v>
                </c:pt>
                <c:pt idx="32">
                  <c:v>36404</c:v>
                </c:pt>
                <c:pt idx="33">
                  <c:v>36434</c:v>
                </c:pt>
                <c:pt idx="34">
                  <c:v>36465</c:v>
                </c:pt>
                <c:pt idx="35">
                  <c:v>36495</c:v>
                </c:pt>
                <c:pt idx="36">
                  <c:v>36526</c:v>
                </c:pt>
                <c:pt idx="37">
                  <c:v>36557</c:v>
                </c:pt>
                <c:pt idx="38">
                  <c:v>36586</c:v>
                </c:pt>
                <c:pt idx="39">
                  <c:v>36617</c:v>
                </c:pt>
                <c:pt idx="40">
                  <c:v>36647</c:v>
                </c:pt>
                <c:pt idx="41">
                  <c:v>36678</c:v>
                </c:pt>
                <c:pt idx="42">
                  <c:v>36708</c:v>
                </c:pt>
                <c:pt idx="43">
                  <c:v>36739</c:v>
                </c:pt>
                <c:pt idx="44">
                  <c:v>36770</c:v>
                </c:pt>
                <c:pt idx="45">
                  <c:v>36800</c:v>
                </c:pt>
                <c:pt idx="46">
                  <c:v>36831</c:v>
                </c:pt>
                <c:pt idx="47">
                  <c:v>36861</c:v>
                </c:pt>
                <c:pt idx="48">
                  <c:v>36892</c:v>
                </c:pt>
                <c:pt idx="49">
                  <c:v>36923</c:v>
                </c:pt>
                <c:pt idx="50">
                  <c:v>36951</c:v>
                </c:pt>
                <c:pt idx="51">
                  <c:v>36982</c:v>
                </c:pt>
                <c:pt idx="52">
                  <c:v>37012</c:v>
                </c:pt>
                <c:pt idx="53">
                  <c:v>37043</c:v>
                </c:pt>
                <c:pt idx="54">
                  <c:v>37073</c:v>
                </c:pt>
                <c:pt idx="55">
                  <c:v>37104</c:v>
                </c:pt>
                <c:pt idx="56">
                  <c:v>37135</c:v>
                </c:pt>
                <c:pt idx="57">
                  <c:v>37165</c:v>
                </c:pt>
                <c:pt idx="58">
                  <c:v>37196</c:v>
                </c:pt>
                <c:pt idx="59">
                  <c:v>37226</c:v>
                </c:pt>
                <c:pt idx="60">
                  <c:v>37257</c:v>
                </c:pt>
                <c:pt idx="61">
                  <c:v>37288</c:v>
                </c:pt>
                <c:pt idx="62">
                  <c:v>37316</c:v>
                </c:pt>
                <c:pt idx="63">
                  <c:v>37347</c:v>
                </c:pt>
                <c:pt idx="64">
                  <c:v>37377</c:v>
                </c:pt>
                <c:pt idx="65">
                  <c:v>37408</c:v>
                </c:pt>
                <c:pt idx="66">
                  <c:v>37438</c:v>
                </c:pt>
                <c:pt idx="67">
                  <c:v>37469</c:v>
                </c:pt>
                <c:pt idx="68">
                  <c:v>37500</c:v>
                </c:pt>
                <c:pt idx="69">
                  <c:v>37530</c:v>
                </c:pt>
                <c:pt idx="70">
                  <c:v>37561</c:v>
                </c:pt>
                <c:pt idx="71">
                  <c:v>37591</c:v>
                </c:pt>
                <c:pt idx="72">
                  <c:v>37622</c:v>
                </c:pt>
                <c:pt idx="73">
                  <c:v>37653</c:v>
                </c:pt>
                <c:pt idx="74">
                  <c:v>37681</c:v>
                </c:pt>
                <c:pt idx="75">
                  <c:v>37712</c:v>
                </c:pt>
                <c:pt idx="76">
                  <c:v>37742</c:v>
                </c:pt>
                <c:pt idx="77">
                  <c:v>37773</c:v>
                </c:pt>
                <c:pt idx="78">
                  <c:v>37803</c:v>
                </c:pt>
                <c:pt idx="79">
                  <c:v>37834</c:v>
                </c:pt>
                <c:pt idx="80">
                  <c:v>37865</c:v>
                </c:pt>
                <c:pt idx="81">
                  <c:v>37895</c:v>
                </c:pt>
                <c:pt idx="82">
                  <c:v>37926</c:v>
                </c:pt>
                <c:pt idx="83">
                  <c:v>37956</c:v>
                </c:pt>
                <c:pt idx="84">
                  <c:v>37987</c:v>
                </c:pt>
                <c:pt idx="85">
                  <c:v>38018</c:v>
                </c:pt>
                <c:pt idx="86">
                  <c:v>38047</c:v>
                </c:pt>
                <c:pt idx="87">
                  <c:v>38078</c:v>
                </c:pt>
                <c:pt idx="88">
                  <c:v>38108</c:v>
                </c:pt>
                <c:pt idx="89">
                  <c:v>38139</c:v>
                </c:pt>
                <c:pt idx="90">
                  <c:v>38169</c:v>
                </c:pt>
                <c:pt idx="91">
                  <c:v>38200</c:v>
                </c:pt>
                <c:pt idx="92">
                  <c:v>38231</c:v>
                </c:pt>
                <c:pt idx="93">
                  <c:v>38261</c:v>
                </c:pt>
                <c:pt idx="94">
                  <c:v>38292</c:v>
                </c:pt>
                <c:pt idx="95">
                  <c:v>38322</c:v>
                </c:pt>
                <c:pt idx="96">
                  <c:v>38353</c:v>
                </c:pt>
                <c:pt idx="97">
                  <c:v>38384</c:v>
                </c:pt>
                <c:pt idx="98">
                  <c:v>38412</c:v>
                </c:pt>
                <c:pt idx="99">
                  <c:v>38443</c:v>
                </c:pt>
                <c:pt idx="100">
                  <c:v>38473</c:v>
                </c:pt>
                <c:pt idx="101">
                  <c:v>38504</c:v>
                </c:pt>
                <c:pt idx="102">
                  <c:v>38534</c:v>
                </c:pt>
                <c:pt idx="103">
                  <c:v>38565</c:v>
                </c:pt>
                <c:pt idx="104">
                  <c:v>38596</c:v>
                </c:pt>
                <c:pt idx="105">
                  <c:v>38626</c:v>
                </c:pt>
                <c:pt idx="106">
                  <c:v>38657</c:v>
                </c:pt>
                <c:pt idx="107">
                  <c:v>38687</c:v>
                </c:pt>
                <c:pt idx="108">
                  <c:v>38718</c:v>
                </c:pt>
                <c:pt idx="109">
                  <c:v>38749</c:v>
                </c:pt>
                <c:pt idx="110">
                  <c:v>38777</c:v>
                </c:pt>
                <c:pt idx="111">
                  <c:v>38808</c:v>
                </c:pt>
                <c:pt idx="112">
                  <c:v>38838</c:v>
                </c:pt>
                <c:pt idx="113">
                  <c:v>38869</c:v>
                </c:pt>
                <c:pt idx="114">
                  <c:v>38899</c:v>
                </c:pt>
                <c:pt idx="115">
                  <c:v>38930</c:v>
                </c:pt>
                <c:pt idx="116">
                  <c:v>38961</c:v>
                </c:pt>
                <c:pt idx="117">
                  <c:v>38991</c:v>
                </c:pt>
                <c:pt idx="118">
                  <c:v>39022</c:v>
                </c:pt>
                <c:pt idx="119">
                  <c:v>39052</c:v>
                </c:pt>
                <c:pt idx="120">
                  <c:v>39083</c:v>
                </c:pt>
                <c:pt idx="121">
                  <c:v>39114</c:v>
                </c:pt>
                <c:pt idx="122">
                  <c:v>39142</c:v>
                </c:pt>
                <c:pt idx="123">
                  <c:v>39173</c:v>
                </c:pt>
                <c:pt idx="124">
                  <c:v>39203</c:v>
                </c:pt>
                <c:pt idx="125">
                  <c:v>39234</c:v>
                </c:pt>
                <c:pt idx="126">
                  <c:v>39264</c:v>
                </c:pt>
                <c:pt idx="127">
                  <c:v>39295</c:v>
                </c:pt>
                <c:pt idx="128">
                  <c:v>39326</c:v>
                </c:pt>
                <c:pt idx="129">
                  <c:v>39356</c:v>
                </c:pt>
                <c:pt idx="130">
                  <c:v>39387</c:v>
                </c:pt>
                <c:pt idx="131">
                  <c:v>39417</c:v>
                </c:pt>
                <c:pt idx="132">
                  <c:v>39448</c:v>
                </c:pt>
                <c:pt idx="133">
                  <c:v>39479</c:v>
                </c:pt>
                <c:pt idx="134">
                  <c:v>39508</c:v>
                </c:pt>
                <c:pt idx="135">
                  <c:v>39539</c:v>
                </c:pt>
                <c:pt idx="136">
                  <c:v>39569</c:v>
                </c:pt>
                <c:pt idx="137">
                  <c:v>39600</c:v>
                </c:pt>
                <c:pt idx="138">
                  <c:v>39630</c:v>
                </c:pt>
                <c:pt idx="139">
                  <c:v>39661</c:v>
                </c:pt>
                <c:pt idx="140">
                  <c:v>39692</c:v>
                </c:pt>
                <c:pt idx="141">
                  <c:v>39722</c:v>
                </c:pt>
                <c:pt idx="142">
                  <c:v>39753</c:v>
                </c:pt>
                <c:pt idx="143">
                  <c:v>39783</c:v>
                </c:pt>
                <c:pt idx="144">
                  <c:v>39814</c:v>
                </c:pt>
                <c:pt idx="145">
                  <c:v>39845</c:v>
                </c:pt>
                <c:pt idx="146">
                  <c:v>39873</c:v>
                </c:pt>
                <c:pt idx="147">
                  <c:v>39904</c:v>
                </c:pt>
                <c:pt idx="148">
                  <c:v>39934</c:v>
                </c:pt>
                <c:pt idx="149">
                  <c:v>39965</c:v>
                </c:pt>
                <c:pt idx="150">
                  <c:v>39995</c:v>
                </c:pt>
                <c:pt idx="151">
                  <c:v>40026</c:v>
                </c:pt>
                <c:pt idx="152">
                  <c:v>40057</c:v>
                </c:pt>
                <c:pt idx="153">
                  <c:v>40087</c:v>
                </c:pt>
                <c:pt idx="154">
                  <c:v>40118</c:v>
                </c:pt>
                <c:pt idx="155">
                  <c:v>40148</c:v>
                </c:pt>
                <c:pt idx="156">
                  <c:v>40179</c:v>
                </c:pt>
                <c:pt idx="157">
                  <c:v>40210</c:v>
                </c:pt>
                <c:pt idx="158">
                  <c:v>40238</c:v>
                </c:pt>
                <c:pt idx="159">
                  <c:v>40269</c:v>
                </c:pt>
                <c:pt idx="160">
                  <c:v>40299</c:v>
                </c:pt>
                <c:pt idx="161">
                  <c:v>40330</c:v>
                </c:pt>
                <c:pt idx="162">
                  <c:v>40360</c:v>
                </c:pt>
                <c:pt idx="163">
                  <c:v>40391</c:v>
                </c:pt>
                <c:pt idx="164">
                  <c:v>40422</c:v>
                </c:pt>
                <c:pt idx="165">
                  <c:v>40452</c:v>
                </c:pt>
                <c:pt idx="166">
                  <c:v>40483</c:v>
                </c:pt>
                <c:pt idx="167">
                  <c:v>40513</c:v>
                </c:pt>
                <c:pt idx="168">
                  <c:v>40544</c:v>
                </c:pt>
                <c:pt idx="169">
                  <c:v>40575</c:v>
                </c:pt>
                <c:pt idx="170">
                  <c:v>40603</c:v>
                </c:pt>
                <c:pt idx="171">
                  <c:v>40634</c:v>
                </c:pt>
                <c:pt idx="172">
                  <c:v>40664</c:v>
                </c:pt>
                <c:pt idx="173">
                  <c:v>40695</c:v>
                </c:pt>
                <c:pt idx="174">
                  <c:v>40725</c:v>
                </c:pt>
                <c:pt idx="175">
                  <c:v>40756</c:v>
                </c:pt>
                <c:pt idx="176">
                  <c:v>40787</c:v>
                </c:pt>
                <c:pt idx="177">
                  <c:v>40817</c:v>
                </c:pt>
                <c:pt idx="178">
                  <c:v>40848</c:v>
                </c:pt>
                <c:pt idx="179">
                  <c:v>40878</c:v>
                </c:pt>
                <c:pt idx="180">
                  <c:v>40909</c:v>
                </c:pt>
                <c:pt idx="181">
                  <c:v>40940</c:v>
                </c:pt>
                <c:pt idx="182">
                  <c:v>40969</c:v>
                </c:pt>
                <c:pt idx="183">
                  <c:v>41000</c:v>
                </c:pt>
                <c:pt idx="184">
                  <c:v>41030</c:v>
                </c:pt>
                <c:pt idx="185">
                  <c:v>41061</c:v>
                </c:pt>
                <c:pt idx="186">
                  <c:v>41091</c:v>
                </c:pt>
                <c:pt idx="187">
                  <c:v>41122</c:v>
                </c:pt>
                <c:pt idx="188">
                  <c:v>41153</c:v>
                </c:pt>
                <c:pt idx="189">
                  <c:v>41183</c:v>
                </c:pt>
                <c:pt idx="190">
                  <c:v>41214</c:v>
                </c:pt>
                <c:pt idx="191">
                  <c:v>41244</c:v>
                </c:pt>
                <c:pt idx="192">
                  <c:v>41275</c:v>
                </c:pt>
                <c:pt idx="193">
                  <c:v>41306</c:v>
                </c:pt>
                <c:pt idx="194">
                  <c:v>41334</c:v>
                </c:pt>
                <c:pt idx="195">
                  <c:v>41365</c:v>
                </c:pt>
                <c:pt idx="196">
                  <c:v>41395</c:v>
                </c:pt>
                <c:pt idx="197">
                  <c:v>41426</c:v>
                </c:pt>
                <c:pt idx="198">
                  <c:v>41456</c:v>
                </c:pt>
                <c:pt idx="199">
                  <c:v>41487</c:v>
                </c:pt>
                <c:pt idx="200">
                  <c:v>41518</c:v>
                </c:pt>
                <c:pt idx="201">
                  <c:v>41548</c:v>
                </c:pt>
                <c:pt idx="202">
                  <c:v>41579</c:v>
                </c:pt>
                <c:pt idx="203">
                  <c:v>41609</c:v>
                </c:pt>
                <c:pt idx="204">
                  <c:v>41640</c:v>
                </c:pt>
                <c:pt idx="205">
                  <c:v>41671</c:v>
                </c:pt>
                <c:pt idx="206">
                  <c:v>41699</c:v>
                </c:pt>
                <c:pt idx="207">
                  <c:v>41730</c:v>
                </c:pt>
                <c:pt idx="208">
                  <c:v>41760</c:v>
                </c:pt>
                <c:pt idx="209">
                  <c:v>41791</c:v>
                </c:pt>
                <c:pt idx="210">
                  <c:v>41821</c:v>
                </c:pt>
                <c:pt idx="211">
                  <c:v>41852</c:v>
                </c:pt>
                <c:pt idx="212">
                  <c:v>41883</c:v>
                </c:pt>
                <c:pt idx="213">
                  <c:v>41913</c:v>
                </c:pt>
                <c:pt idx="214">
                  <c:v>41944</c:v>
                </c:pt>
                <c:pt idx="215">
                  <c:v>41974</c:v>
                </c:pt>
                <c:pt idx="216">
                  <c:v>42005</c:v>
                </c:pt>
                <c:pt idx="217">
                  <c:v>42036</c:v>
                </c:pt>
                <c:pt idx="218">
                  <c:v>42064</c:v>
                </c:pt>
                <c:pt idx="219">
                  <c:v>42095</c:v>
                </c:pt>
                <c:pt idx="220">
                  <c:v>42125</c:v>
                </c:pt>
                <c:pt idx="221">
                  <c:v>42156</c:v>
                </c:pt>
                <c:pt idx="222">
                  <c:v>42186</c:v>
                </c:pt>
                <c:pt idx="223">
                  <c:v>42217</c:v>
                </c:pt>
                <c:pt idx="224">
                  <c:v>42248</c:v>
                </c:pt>
                <c:pt idx="225">
                  <c:v>42278</c:v>
                </c:pt>
                <c:pt idx="226">
                  <c:v>42309</c:v>
                </c:pt>
                <c:pt idx="227">
                  <c:v>42339</c:v>
                </c:pt>
                <c:pt idx="228">
                  <c:v>42370</c:v>
                </c:pt>
                <c:pt idx="229">
                  <c:v>42401</c:v>
                </c:pt>
                <c:pt idx="230">
                  <c:v>42430</c:v>
                </c:pt>
                <c:pt idx="231">
                  <c:v>42461</c:v>
                </c:pt>
                <c:pt idx="232">
                  <c:v>42491</c:v>
                </c:pt>
                <c:pt idx="233">
                  <c:v>42522</c:v>
                </c:pt>
                <c:pt idx="234">
                  <c:v>42552</c:v>
                </c:pt>
                <c:pt idx="235">
                  <c:v>42583</c:v>
                </c:pt>
                <c:pt idx="236">
                  <c:v>42614</c:v>
                </c:pt>
                <c:pt idx="237">
                  <c:v>42644</c:v>
                </c:pt>
                <c:pt idx="238">
                  <c:v>42675</c:v>
                </c:pt>
                <c:pt idx="239">
                  <c:v>42705</c:v>
                </c:pt>
                <c:pt idx="240">
                  <c:v>42736</c:v>
                </c:pt>
                <c:pt idx="241">
                  <c:v>42767</c:v>
                </c:pt>
                <c:pt idx="242">
                  <c:v>42795</c:v>
                </c:pt>
                <c:pt idx="243">
                  <c:v>42826</c:v>
                </c:pt>
                <c:pt idx="244">
                  <c:v>42856</c:v>
                </c:pt>
                <c:pt idx="245">
                  <c:v>42887</c:v>
                </c:pt>
                <c:pt idx="246">
                  <c:v>42917</c:v>
                </c:pt>
                <c:pt idx="247">
                  <c:v>42948</c:v>
                </c:pt>
                <c:pt idx="248">
                  <c:v>42979</c:v>
                </c:pt>
                <c:pt idx="249">
                  <c:v>43009</c:v>
                </c:pt>
                <c:pt idx="250">
                  <c:v>43040</c:v>
                </c:pt>
                <c:pt idx="251">
                  <c:v>43070</c:v>
                </c:pt>
                <c:pt idx="252">
                  <c:v>43101</c:v>
                </c:pt>
                <c:pt idx="253">
                  <c:v>43132</c:v>
                </c:pt>
                <c:pt idx="254">
                  <c:v>43160</c:v>
                </c:pt>
                <c:pt idx="255">
                  <c:v>43191</c:v>
                </c:pt>
                <c:pt idx="256">
                  <c:v>43221</c:v>
                </c:pt>
                <c:pt idx="257">
                  <c:v>43252</c:v>
                </c:pt>
                <c:pt idx="258">
                  <c:v>43282</c:v>
                </c:pt>
                <c:pt idx="259">
                  <c:v>43313</c:v>
                </c:pt>
                <c:pt idx="260">
                  <c:v>43344</c:v>
                </c:pt>
                <c:pt idx="261">
                  <c:v>43374</c:v>
                </c:pt>
                <c:pt idx="262">
                  <c:v>43405</c:v>
                </c:pt>
                <c:pt idx="263">
                  <c:v>43435</c:v>
                </c:pt>
                <c:pt idx="264">
                  <c:v>43466</c:v>
                </c:pt>
                <c:pt idx="265">
                  <c:v>43497</c:v>
                </c:pt>
                <c:pt idx="266">
                  <c:v>43525</c:v>
                </c:pt>
                <c:pt idx="267">
                  <c:v>43556</c:v>
                </c:pt>
                <c:pt idx="268">
                  <c:v>43586</c:v>
                </c:pt>
                <c:pt idx="269">
                  <c:v>43617</c:v>
                </c:pt>
                <c:pt idx="270">
                  <c:v>43647</c:v>
                </c:pt>
                <c:pt idx="271">
                  <c:v>43678</c:v>
                </c:pt>
                <c:pt idx="272">
                  <c:v>43709</c:v>
                </c:pt>
                <c:pt idx="273">
                  <c:v>43739</c:v>
                </c:pt>
                <c:pt idx="274">
                  <c:v>43770</c:v>
                </c:pt>
                <c:pt idx="275">
                  <c:v>43800</c:v>
                </c:pt>
                <c:pt idx="276">
                  <c:v>43831</c:v>
                </c:pt>
                <c:pt idx="277">
                  <c:v>43862</c:v>
                </c:pt>
                <c:pt idx="278">
                  <c:v>43891</c:v>
                </c:pt>
                <c:pt idx="279">
                  <c:v>43922</c:v>
                </c:pt>
                <c:pt idx="280">
                  <c:v>43952</c:v>
                </c:pt>
                <c:pt idx="281">
                  <c:v>43983</c:v>
                </c:pt>
                <c:pt idx="282">
                  <c:v>44013</c:v>
                </c:pt>
                <c:pt idx="283">
                  <c:v>44044</c:v>
                </c:pt>
                <c:pt idx="284">
                  <c:v>44075</c:v>
                </c:pt>
                <c:pt idx="285">
                  <c:v>44105</c:v>
                </c:pt>
                <c:pt idx="286">
                  <c:v>44136</c:v>
                </c:pt>
                <c:pt idx="287">
                  <c:v>44166</c:v>
                </c:pt>
                <c:pt idx="288">
                  <c:v>44197</c:v>
                </c:pt>
                <c:pt idx="289">
                  <c:v>44228</c:v>
                </c:pt>
                <c:pt idx="290">
                  <c:v>44256</c:v>
                </c:pt>
                <c:pt idx="291">
                  <c:v>44287</c:v>
                </c:pt>
                <c:pt idx="292">
                  <c:v>44317</c:v>
                </c:pt>
                <c:pt idx="293">
                  <c:v>44348</c:v>
                </c:pt>
                <c:pt idx="294">
                  <c:v>44378</c:v>
                </c:pt>
                <c:pt idx="295">
                  <c:v>44409</c:v>
                </c:pt>
                <c:pt idx="296">
                  <c:v>44440</c:v>
                </c:pt>
                <c:pt idx="297">
                  <c:v>44470</c:v>
                </c:pt>
                <c:pt idx="298">
                  <c:v>44501</c:v>
                </c:pt>
                <c:pt idx="299">
                  <c:v>44531</c:v>
                </c:pt>
                <c:pt idx="300">
                  <c:v>44562</c:v>
                </c:pt>
                <c:pt idx="301">
                  <c:v>44593</c:v>
                </c:pt>
                <c:pt idx="302">
                  <c:v>44621</c:v>
                </c:pt>
                <c:pt idx="303">
                  <c:v>44652</c:v>
                </c:pt>
                <c:pt idx="304">
                  <c:v>44682</c:v>
                </c:pt>
                <c:pt idx="305">
                  <c:v>44713</c:v>
                </c:pt>
                <c:pt idx="306">
                  <c:v>44743</c:v>
                </c:pt>
                <c:pt idx="307">
                  <c:v>44774</c:v>
                </c:pt>
                <c:pt idx="308">
                  <c:v>44805</c:v>
                </c:pt>
                <c:pt idx="309">
                  <c:v>44835</c:v>
                </c:pt>
                <c:pt idx="310">
                  <c:v>44866</c:v>
                </c:pt>
                <c:pt idx="311">
                  <c:v>44896</c:v>
                </c:pt>
                <c:pt idx="312">
                  <c:v>44927</c:v>
                </c:pt>
                <c:pt idx="313">
                  <c:v>44958</c:v>
                </c:pt>
                <c:pt idx="314">
                  <c:v>44986</c:v>
                </c:pt>
                <c:pt idx="315">
                  <c:v>45017</c:v>
                </c:pt>
                <c:pt idx="316">
                  <c:v>45047</c:v>
                </c:pt>
                <c:pt idx="317">
                  <c:v>45078</c:v>
                </c:pt>
                <c:pt idx="318">
                  <c:v>45108</c:v>
                </c:pt>
                <c:pt idx="319">
                  <c:v>45139</c:v>
                </c:pt>
                <c:pt idx="320">
                  <c:v>45170</c:v>
                </c:pt>
                <c:pt idx="321">
                  <c:v>45200</c:v>
                </c:pt>
                <c:pt idx="322">
                  <c:v>45231</c:v>
                </c:pt>
                <c:pt idx="323">
                  <c:v>45261</c:v>
                </c:pt>
                <c:pt idx="324">
                  <c:v>45292</c:v>
                </c:pt>
                <c:pt idx="325">
                  <c:v>45323</c:v>
                </c:pt>
                <c:pt idx="326">
                  <c:v>45352</c:v>
                </c:pt>
                <c:pt idx="327">
                  <c:v>45383</c:v>
                </c:pt>
                <c:pt idx="328">
                  <c:v>45413</c:v>
                </c:pt>
                <c:pt idx="329">
                  <c:v>45444</c:v>
                </c:pt>
                <c:pt idx="330">
                  <c:v>45474</c:v>
                </c:pt>
                <c:pt idx="331">
                  <c:v>45505</c:v>
                </c:pt>
                <c:pt idx="332">
                  <c:v>45536</c:v>
                </c:pt>
                <c:pt idx="333">
                  <c:v>45566</c:v>
                </c:pt>
                <c:pt idx="334">
                  <c:v>45597</c:v>
                </c:pt>
                <c:pt idx="335">
                  <c:v>45627</c:v>
                </c:pt>
                <c:pt idx="336">
                  <c:v>45658</c:v>
                </c:pt>
              </c:numCache>
            </c:numRef>
          </c:cat>
          <c:val>
            <c:numRef>
              <c:f>'IPC2024'!$D$27:$D$352</c:f>
              <c:numCache>
                <c:formatCode>0.0%</c:formatCode>
                <c:ptCount val="326"/>
                <c:pt idx="0">
                  <c:v>1.8874985248838128E-2</c:v>
                </c:pt>
                <c:pt idx="1">
                  <c:v>1.7660151478894326E-2</c:v>
                </c:pt>
                <c:pt idx="2">
                  <c:v>1.7056374900020321E-2</c:v>
                </c:pt>
                <c:pt idx="3">
                  <c:v>1.5311352668304856E-2</c:v>
                </c:pt>
                <c:pt idx="4">
                  <c:v>1.471499557013134E-2</c:v>
                </c:pt>
                <c:pt idx="5">
                  <c:v>1.5838089434171643E-2</c:v>
                </c:pt>
                <c:pt idx="6">
                  <c:v>1.4681756572832549E-2</c:v>
                </c:pt>
                <c:pt idx="7">
                  <c:v>1.63991709955571E-2</c:v>
                </c:pt>
                <c:pt idx="8">
                  <c:v>1.5820191073329326E-2</c:v>
                </c:pt>
                <c:pt idx="9">
                  <c:v>1.63991709955571E-2</c:v>
                </c:pt>
                <c:pt idx="10">
                  <c:v>1.4105068969231915E-2</c:v>
                </c:pt>
                <c:pt idx="11">
                  <c:v>1.4698357278771335E-2</c:v>
                </c:pt>
                <c:pt idx="12">
                  <c:v>1.634371422985903E-2</c:v>
                </c:pt>
                <c:pt idx="13">
                  <c:v>1.6325311902677608E-2</c:v>
                </c:pt>
                <c:pt idx="14">
                  <c:v>1.4582934546726101E-2</c:v>
                </c:pt>
                <c:pt idx="15">
                  <c:v>1.288207678170239E-2</c:v>
                </c:pt>
                <c:pt idx="16">
                  <c:v>1.2838929262305454E-2</c:v>
                </c:pt>
                <c:pt idx="17">
                  <c:v>1.3393453765531138E-2</c:v>
                </c:pt>
                <c:pt idx="18">
                  <c:v>1.3393453765531138E-2</c:v>
                </c:pt>
                <c:pt idx="19">
                  <c:v>1.3393453765531138E-2</c:v>
                </c:pt>
                <c:pt idx="20">
                  <c:v>1.1715880852437577E-2</c:v>
                </c:pt>
                <c:pt idx="21">
                  <c:v>1.2796069828151735E-2</c:v>
                </c:pt>
                <c:pt idx="22">
                  <c:v>1.0535361496019302E-2</c:v>
                </c:pt>
                <c:pt idx="23">
                  <c:v>8.8791975397943812E-3</c:v>
                </c:pt>
                <c:pt idx="24">
                  <c:v>8.8595307754617547E-3</c:v>
                </c:pt>
                <c:pt idx="25">
                  <c:v>8.2897245838831068E-3</c:v>
                </c:pt>
                <c:pt idx="26">
                  <c:v>9.9285391066021855E-3</c:v>
                </c:pt>
                <c:pt idx="27">
                  <c:v>1.2669191470022767E-2</c:v>
                </c:pt>
                <c:pt idx="28">
                  <c:v>1.3201891574281088E-2</c:v>
                </c:pt>
                <c:pt idx="29">
                  <c:v>1.3172905784878619E-2</c:v>
                </c:pt>
                <c:pt idx="30">
                  <c:v>1.4262925364008083E-2</c:v>
                </c:pt>
                <c:pt idx="31">
                  <c:v>1.4791271396887407E-2</c:v>
                </c:pt>
                <c:pt idx="32">
                  <c:v>1.6421459229121638E-2</c:v>
                </c:pt>
                <c:pt idx="33">
                  <c:v>1.6964274466334972E-2</c:v>
                </c:pt>
                <c:pt idx="34">
                  <c:v>1.6982863005276405E-2</c:v>
                </c:pt>
                <c:pt idx="35">
                  <c:v>1.8088613421622046E-2</c:v>
                </c:pt>
                <c:pt idx="36">
                  <c:v>1.4200601600111717E-2</c:v>
                </c:pt>
                <c:pt idx="37">
                  <c:v>1.689032548546443E-2</c:v>
                </c:pt>
                <c:pt idx="38">
                  <c:v>2.0105244134578149E-2</c:v>
                </c:pt>
                <c:pt idx="39">
                  <c:v>1.904933073013626E-2</c:v>
                </c:pt>
                <c:pt idx="40">
                  <c:v>1.9524619157871737E-2</c:v>
                </c:pt>
                <c:pt idx="41">
                  <c:v>2.2182844726185147E-2</c:v>
                </c:pt>
                <c:pt idx="42">
                  <c:v>2.3787108613737118E-2</c:v>
                </c:pt>
                <c:pt idx="43">
                  <c:v>2.3252633448825444E-2</c:v>
                </c:pt>
                <c:pt idx="44">
                  <c:v>2.6512576725408854E-2</c:v>
                </c:pt>
                <c:pt idx="45">
                  <c:v>2.5334113188536289E-2</c:v>
                </c:pt>
                <c:pt idx="46">
                  <c:v>2.6929964914077287E-2</c:v>
                </c:pt>
                <c:pt idx="47">
                  <c:v>2.914803289104384E-2</c:v>
                </c:pt>
                <c:pt idx="48">
                  <c:v>2.5894252052053757E-2</c:v>
                </c:pt>
                <c:pt idx="49">
                  <c:v>2.7992489735195081E-2</c:v>
                </c:pt>
                <c:pt idx="50">
                  <c:v>2.7343556269613156E-2</c:v>
                </c:pt>
                <c:pt idx="51">
                  <c:v>2.8249627910118535E-2</c:v>
                </c:pt>
                <c:pt idx="52">
                  <c:v>3.1332230875330991E-2</c:v>
                </c:pt>
                <c:pt idx="53">
                  <c:v>3.074377192319222E-2</c:v>
                </c:pt>
                <c:pt idx="54">
                  <c:v>2.8070053241336046E-2</c:v>
                </c:pt>
                <c:pt idx="55">
                  <c:v>2.6967564931445143E-2</c:v>
                </c:pt>
                <c:pt idx="56">
                  <c:v>2.6361926134637725E-2</c:v>
                </c:pt>
                <c:pt idx="57">
                  <c:v>2.3209840551533301E-2</c:v>
                </c:pt>
                <c:pt idx="58">
                  <c:v>1.904933073013626E-2</c:v>
                </c:pt>
                <c:pt idx="59">
                  <c:v>1.9552709175754357E-2</c:v>
                </c:pt>
                <c:pt idx="60">
                  <c:v>2.1689907643057227E-2</c:v>
                </c:pt>
                <c:pt idx="61">
                  <c:v>2.1553067393236924E-2</c:v>
                </c:pt>
                <c:pt idx="62">
                  <c:v>2.1395587002254191E-2</c:v>
                </c:pt>
                <c:pt idx="63">
                  <c:v>2.6114054532951458E-2</c:v>
                </c:pt>
                <c:pt idx="64">
                  <c:v>2.4977832652429921E-2</c:v>
                </c:pt>
                <c:pt idx="65">
                  <c:v>2.2777247708082093E-2</c:v>
                </c:pt>
                <c:pt idx="66">
                  <c:v>2.4236565836962765E-2</c:v>
                </c:pt>
                <c:pt idx="67">
                  <c:v>2.68088761447145E-2</c:v>
                </c:pt>
                <c:pt idx="68">
                  <c:v>2.4669688662489753E-2</c:v>
                </c:pt>
                <c:pt idx="69">
                  <c:v>2.5125679299515813E-2</c:v>
                </c:pt>
                <c:pt idx="70">
                  <c:v>2.5048602594608393E-2</c:v>
                </c:pt>
                <c:pt idx="71">
                  <c:v>2.2497702290447563E-2</c:v>
                </c:pt>
                <c:pt idx="72">
                  <c:v>2.916958328190411E-2</c:v>
                </c:pt>
                <c:pt idx="73">
                  <c:v>3.0525822614057674E-2</c:v>
                </c:pt>
                <c:pt idx="74">
                  <c:v>3.0432902737623335E-2</c:v>
                </c:pt>
                <c:pt idx="75">
                  <c:v>2.3247167025727045E-2</c:v>
                </c:pt>
                <c:pt idx="76">
                  <c:v>1.9585088423470953E-2</c:v>
                </c:pt>
                <c:pt idx="77">
                  <c:v>1.9068450392618619E-2</c:v>
                </c:pt>
                <c:pt idx="78">
                  <c:v>2.1118468557526526E-2</c:v>
                </c:pt>
                <c:pt idx="79">
                  <c:v>2.2610242133860536E-2</c:v>
                </c:pt>
                <c:pt idx="80">
                  <c:v>2.2564885585880878E-2</c:v>
                </c:pt>
                <c:pt idx="81">
                  <c:v>2.3674897424332597E-2</c:v>
                </c:pt>
                <c:pt idx="82">
                  <c:v>2.9902708258098709E-2</c:v>
                </c:pt>
                <c:pt idx="83">
                  <c:v>2.9343603768986037E-2</c:v>
                </c:pt>
                <c:pt idx="84">
                  <c:v>2.8786488706117552E-2</c:v>
                </c:pt>
                <c:pt idx="85">
                  <c:v>2.6631134712809423E-2</c:v>
                </c:pt>
                <c:pt idx="86">
                  <c:v>2.4966398127368894E-2</c:v>
                </c:pt>
                <c:pt idx="87">
                  <c:v>2.2854415730261479E-2</c:v>
                </c:pt>
                <c:pt idx="88">
                  <c:v>2.6235586225358931E-2</c:v>
                </c:pt>
                <c:pt idx="89">
                  <c:v>2.5695886728640538E-2</c:v>
                </c:pt>
                <c:pt idx="90">
                  <c:v>2.2142905567995808E-2</c:v>
                </c:pt>
                <c:pt idx="91">
                  <c:v>1.9142841226192697E-2</c:v>
                </c:pt>
                <c:pt idx="92">
                  <c:v>2.0114842249440823E-2</c:v>
                </c:pt>
                <c:pt idx="93">
                  <c:v>1.9571327421286755E-2</c:v>
                </c:pt>
                <c:pt idx="94">
                  <c:v>1.9997102285075563E-2</c:v>
                </c:pt>
                <c:pt idx="95">
                  <c:v>2.1044634866523859E-2</c:v>
                </c:pt>
                <c:pt idx="96">
                  <c:v>1.6047706151866903E-2</c:v>
                </c:pt>
                <c:pt idx="97">
                  <c:v>1.4006960889084707E-2</c:v>
                </c:pt>
                <c:pt idx="98">
                  <c:v>1.5400328615313041E-2</c:v>
                </c:pt>
                <c:pt idx="99">
                  <c:v>2.0301732332156597E-2</c:v>
                </c:pt>
                <c:pt idx="100">
                  <c:v>2.0282122628882293E-2</c:v>
                </c:pt>
                <c:pt idx="101">
                  <c:v>2.1237890634837608E-2</c:v>
                </c:pt>
                <c:pt idx="102">
                  <c:v>2.1694498919714755E-2</c:v>
                </c:pt>
                <c:pt idx="103">
                  <c:v>2.2107428661001238E-2</c:v>
                </c:pt>
                <c:pt idx="104">
                  <c:v>2.5381100641069798E-2</c:v>
                </c:pt>
                <c:pt idx="105">
                  <c:v>2.4505195175521965E-2</c:v>
                </c:pt>
                <c:pt idx="106">
                  <c:v>2.2065006160871814E-2</c:v>
                </c:pt>
                <c:pt idx="107">
                  <c:v>2.1095323128418109E-2</c:v>
                </c:pt>
                <c:pt idx="108">
                  <c:v>2.3442551558588987E-2</c:v>
                </c:pt>
                <c:pt idx="109">
                  <c:v>2.1507836910498401E-2</c:v>
                </c:pt>
                <c:pt idx="110">
                  <c:v>2.2367743846294585E-2</c:v>
                </c:pt>
                <c:pt idx="111">
                  <c:v>2.4202789718354101E-2</c:v>
                </c:pt>
                <c:pt idx="112">
                  <c:v>2.2135952191245867E-2</c:v>
                </c:pt>
                <c:pt idx="113">
                  <c:v>2.0717831028928213E-2</c:v>
                </c:pt>
                <c:pt idx="114">
                  <c:v>2.1669968145058061E-2</c:v>
                </c:pt>
                <c:pt idx="115">
                  <c:v>2.3577023806280017E-2</c:v>
                </c:pt>
                <c:pt idx="116">
                  <c:v>1.9803902718557032E-2</c:v>
                </c:pt>
                <c:pt idx="117">
                  <c:v>1.7900620396609446E-2</c:v>
                </c:pt>
                <c:pt idx="118">
                  <c:v>1.6902605508958946E-2</c:v>
                </c:pt>
                <c:pt idx="119">
                  <c:v>1.8798637679017682E-2</c:v>
                </c:pt>
                <c:pt idx="120">
                  <c:v>1.9282282917595595E-2</c:v>
                </c:pt>
                <c:pt idx="121">
                  <c:v>2.1064797512388989E-2</c:v>
                </c:pt>
                <c:pt idx="122">
                  <c:v>2.2328333302191306E-2</c:v>
                </c:pt>
                <c:pt idx="123">
                  <c:v>2.3183422069082527E-2</c:v>
                </c:pt>
                <c:pt idx="124">
                  <c:v>2.4992285156236305E-2</c:v>
                </c:pt>
                <c:pt idx="125">
                  <c:v>2.3119096074403656E-2</c:v>
                </c:pt>
                <c:pt idx="126">
                  <c:v>2.2619985129827214E-2</c:v>
                </c:pt>
                <c:pt idx="127">
                  <c:v>1.9347716651124225E-2</c:v>
                </c:pt>
                <c:pt idx="128">
                  <c:v>1.6015660744571836E-2</c:v>
                </c:pt>
                <c:pt idx="129">
                  <c:v>1.7000988295795327E-2</c:v>
                </c:pt>
                <c:pt idx="130">
                  <c:v>1.9312128096531378E-2</c:v>
                </c:pt>
                <c:pt idx="131">
                  <c:v>2.0241242701229956E-2</c:v>
                </c:pt>
                <c:pt idx="132">
                  <c:v>1.6499738828700927E-2</c:v>
                </c:pt>
                <c:pt idx="133">
                  <c:v>1.9258990094710438E-2</c:v>
                </c:pt>
                <c:pt idx="134">
                  <c:v>1.824968083619849E-2</c:v>
                </c:pt>
                <c:pt idx="135">
                  <c:v>1.9498548001560145E-2</c:v>
                </c:pt>
                <c:pt idx="136">
                  <c:v>2.20896606387746E-2</c:v>
                </c:pt>
                <c:pt idx="137">
                  <c:v>2.6587199676098017E-2</c:v>
                </c:pt>
                <c:pt idx="138">
                  <c:v>2.7895589574006063E-2</c:v>
                </c:pt>
                <c:pt idx="139">
                  <c:v>2.6071788481876634E-2</c:v>
                </c:pt>
                <c:pt idx="140">
                  <c:v>2.9331729581775656E-2</c:v>
                </c:pt>
                <c:pt idx="141">
                  <c:v>2.4918882446962387E-2</c:v>
                </c:pt>
                <c:pt idx="142">
                  <c:v>2.2189705911674018E-2</c:v>
                </c:pt>
                <c:pt idx="143">
                  <c:v>1.7668410886148678E-2</c:v>
                </c:pt>
                <c:pt idx="144">
                  <c:v>1.6320207497710904E-2</c:v>
                </c:pt>
                <c:pt idx="145">
                  <c:v>1.6202674956143692E-2</c:v>
                </c:pt>
                <c:pt idx="146">
                  <c:v>1.2967230595850143E-2</c:v>
                </c:pt>
                <c:pt idx="147">
                  <c:v>1.0252106652797632E-2</c:v>
                </c:pt>
                <c:pt idx="148">
                  <c:v>1.1530314505327821E-2</c:v>
                </c:pt>
                <c:pt idx="149">
                  <c:v>1.419769353555167E-2</c:v>
                </c:pt>
                <c:pt idx="150">
                  <c:v>1.1981789785341368E-2</c:v>
                </c:pt>
                <c:pt idx="151">
                  <c:v>1.3339851398094904E-2</c:v>
                </c:pt>
                <c:pt idx="152">
                  <c:v>1.2433870124971991E-2</c:v>
                </c:pt>
                <c:pt idx="153">
                  <c:v>1.3351725922498892E-2</c:v>
                </c:pt>
                <c:pt idx="154">
                  <c:v>1.4638170296181974E-2</c:v>
                </c:pt>
                <c:pt idx="155">
                  <c:v>1.2422836565829209E-2</c:v>
                </c:pt>
                <c:pt idx="156">
                  <c:v>1.4651168940968518E-2</c:v>
                </c:pt>
                <c:pt idx="157">
                  <c:v>1.5038437845104502E-2</c:v>
                </c:pt>
                <c:pt idx="158">
                  <c:v>1.3233923639654588E-2</c:v>
                </c:pt>
                <c:pt idx="159">
                  <c:v>1.0953229243599427E-2</c:v>
                </c:pt>
                <c:pt idx="160">
                  <c:v>7.3897984065960376E-3</c:v>
                </c:pt>
                <c:pt idx="161">
                  <c:v>3.4602179519283016E-3</c:v>
                </c:pt>
                <c:pt idx="162">
                  <c:v>4.3085076726996352E-3</c:v>
                </c:pt>
                <c:pt idx="163">
                  <c:v>4.7465207375718688E-3</c:v>
                </c:pt>
                <c:pt idx="164">
                  <c:v>5.1724482998374288E-3</c:v>
                </c:pt>
                <c:pt idx="165">
                  <c:v>1.2584569760486941E-2</c:v>
                </c:pt>
                <c:pt idx="166">
                  <c:v>1.4789841512250934E-2</c:v>
                </c:pt>
                <c:pt idx="167">
                  <c:v>1.8366204461889302E-2</c:v>
                </c:pt>
                <c:pt idx="168">
                  <c:v>2.1018058658217154E-2</c:v>
                </c:pt>
                <c:pt idx="169">
                  <c:v>1.8717619731884572E-2</c:v>
                </c:pt>
                <c:pt idx="170">
                  <c:v>2.3410191981998896E-2</c:v>
                </c:pt>
                <c:pt idx="171">
                  <c:v>2.5572924958227716E-2</c:v>
                </c:pt>
                <c:pt idx="172">
                  <c:v>2.5396769699175037E-2</c:v>
                </c:pt>
                <c:pt idx="173">
                  <c:v>2.021275101884612E-2</c:v>
                </c:pt>
                <c:pt idx="174">
                  <c:v>2.2842850989535535E-2</c:v>
                </c:pt>
                <c:pt idx="175">
                  <c:v>2.4120606454606897E-2</c:v>
                </c:pt>
                <c:pt idx="176">
                  <c:v>2.5396769699175037E-2</c:v>
                </c:pt>
                <c:pt idx="177">
                  <c:v>2.6694317526150702E-2</c:v>
                </c:pt>
                <c:pt idx="178">
                  <c:v>2.4440904428687293E-2</c:v>
                </c:pt>
                <c:pt idx="179">
                  <c:v>2.3248907903708593E-2</c:v>
                </c:pt>
                <c:pt idx="180">
                  <c:v>2.4037765376581754E-2</c:v>
                </c:pt>
                <c:pt idx="181">
                  <c:v>2.3935010913483046E-2</c:v>
                </c:pt>
                <c:pt idx="182">
                  <c:v>2.6044914265435759E-2</c:v>
                </c:pt>
                <c:pt idx="183">
                  <c:v>2.6376283758577923E-2</c:v>
                </c:pt>
                <c:pt idx="184">
                  <c:v>2.4632140436664729E-2</c:v>
                </c:pt>
                <c:pt idx="185">
                  <c:v>2.2971945210848776E-2</c:v>
                </c:pt>
                <c:pt idx="186">
                  <c:v>1.9921431301155312E-2</c:v>
                </c:pt>
                <c:pt idx="187">
                  <c:v>2.1617247057752476E-2</c:v>
                </c:pt>
                <c:pt idx="188">
                  <c:v>2.158065352226779E-2</c:v>
                </c:pt>
                <c:pt idx="189">
                  <c:v>2.023813901786875E-2</c:v>
                </c:pt>
                <c:pt idx="190">
                  <c:v>1.8551328363297648E-2</c:v>
                </c:pt>
                <c:pt idx="191">
                  <c:v>1.5622647296783976E-2</c:v>
                </c:pt>
                <c:pt idx="192">
                  <c:v>1.4746951319502211E-2</c:v>
                </c:pt>
                <c:pt idx="193">
                  <c:v>1.9288988627367942E-2</c:v>
                </c:pt>
                <c:pt idx="194">
                  <c:v>1.4550754191637649E-2</c:v>
                </c:pt>
                <c:pt idx="195">
                  <c:v>1.2031131777152204E-2</c:v>
                </c:pt>
                <c:pt idx="196">
                  <c:v>9.9012315629869452E-3</c:v>
                </c:pt>
                <c:pt idx="197">
                  <c:v>1.3267578336960462E-2</c:v>
                </c:pt>
                <c:pt idx="198">
                  <c:v>1.2834306949233154E-2</c:v>
                </c:pt>
                <c:pt idx="199">
                  <c:v>1.157063296126748E-2</c:v>
                </c:pt>
                <c:pt idx="200">
                  <c:v>1.1132068377564863E-2</c:v>
                </c:pt>
                <c:pt idx="201">
                  <c:v>9.0648742919363645E-3</c:v>
                </c:pt>
                <c:pt idx="202">
                  <c:v>8.6474741192517079E-3</c:v>
                </c:pt>
                <c:pt idx="203">
                  <c:v>1.0345816483243286E-2</c:v>
                </c:pt>
                <c:pt idx="204">
                  <c:v>9.8930685681553054E-3</c:v>
                </c:pt>
                <c:pt idx="205">
                  <c:v>1.1892974943137791E-2</c:v>
                </c:pt>
                <c:pt idx="206">
                  <c:v>1.2656147611314061E-2</c:v>
                </c:pt>
                <c:pt idx="207">
                  <c:v>1.2200532585781465E-2</c:v>
                </c:pt>
                <c:pt idx="208">
                  <c:v>1.5038437845104502E-2</c:v>
                </c:pt>
                <c:pt idx="209">
                  <c:v>1.7527317621135463E-2</c:v>
                </c:pt>
                <c:pt idx="210">
                  <c:v>1.7137110341849615E-2</c:v>
                </c:pt>
                <c:pt idx="211">
                  <c:v>1.5883706156121669E-2</c:v>
                </c:pt>
                <c:pt idx="212">
                  <c:v>1.5454351994025783E-2</c:v>
                </c:pt>
                <c:pt idx="213">
                  <c:v>1.5026222521316024E-2</c:v>
                </c:pt>
                <c:pt idx="214">
                  <c:v>1.4254435072781568E-2</c:v>
                </c:pt>
                <c:pt idx="215">
                  <c:v>1.3522433285162894E-2</c:v>
                </c:pt>
                <c:pt idx="216">
                  <c:v>1.2290506351706254E-2</c:v>
                </c:pt>
                <c:pt idx="217">
                  <c:v>1.0942575013808575E-2</c:v>
                </c:pt>
                <c:pt idx="218">
                  <c:v>1.3738017489799859E-2</c:v>
                </c:pt>
                <c:pt idx="219">
                  <c:v>1.4162145505201229E-2</c:v>
                </c:pt>
                <c:pt idx="220">
                  <c:v>1.5729942983454093E-2</c:v>
                </c:pt>
                <c:pt idx="221">
                  <c:v>1.6929860641044625E-2</c:v>
                </c:pt>
                <c:pt idx="222">
                  <c:v>1.6916222095990641E-2</c:v>
                </c:pt>
                <c:pt idx="223">
                  <c:v>1.6916222095990641E-2</c:v>
                </c:pt>
                <c:pt idx="224">
                  <c:v>1.5292637769126927E-2</c:v>
                </c:pt>
                <c:pt idx="225">
                  <c:v>1.6929860641044625E-2</c:v>
                </c:pt>
                <c:pt idx="226">
                  <c:v>1.653004546512693E-2</c:v>
                </c:pt>
                <c:pt idx="227">
                  <c:v>1.5366852497546546E-2</c:v>
                </c:pt>
                <c:pt idx="228">
                  <c:v>1.4917171171094479E-2</c:v>
                </c:pt>
                <c:pt idx="229">
                  <c:v>1.2014848301603376E-2</c:v>
                </c:pt>
                <c:pt idx="230">
                  <c:v>1.2343688472320924E-2</c:v>
                </c:pt>
                <c:pt idx="231">
                  <c:v>1.2304491438510645E-2</c:v>
                </c:pt>
                <c:pt idx="232">
                  <c:v>1.1853436416832785E-2</c:v>
                </c:pt>
                <c:pt idx="233">
                  <c:v>1.2628756068657321E-2</c:v>
                </c:pt>
                <c:pt idx="234">
                  <c:v>1.2648724062429562E-2</c:v>
                </c:pt>
                <c:pt idx="235">
                  <c:v>1.1862811080972202E-2</c:v>
                </c:pt>
                <c:pt idx="236">
                  <c:v>1.1853436416832785E-2</c:v>
                </c:pt>
                <c:pt idx="237">
                  <c:v>1.2628756068657321E-2</c:v>
                </c:pt>
                <c:pt idx="238">
                  <c:v>1.2678794735929477E-2</c:v>
                </c:pt>
                <c:pt idx="239">
                  <c:v>1.5541875653003023E-2</c:v>
                </c:pt>
                <c:pt idx="240">
                  <c:v>2.0702832328179488E-2</c:v>
                </c:pt>
                <c:pt idx="241">
                  <c:v>1.7000624941979181E-2</c:v>
                </c:pt>
                <c:pt idx="242">
                  <c:v>1.4151646917446081E-2</c:v>
                </c:pt>
                <c:pt idx="243">
                  <c:v>1.6504061542076176E-2</c:v>
                </c:pt>
                <c:pt idx="244">
                  <c:v>1.4085200723411129E-2</c:v>
                </c:pt>
                <c:pt idx="245">
                  <c:v>1.2500485286008445E-2</c:v>
                </c:pt>
                <c:pt idx="246">
                  <c:v>1.2102724325741887E-2</c:v>
                </c:pt>
                <c:pt idx="247">
                  <c:v>1.2490726151122233E-2</c:v>
                </c:pt>
                <c:pt idx="248">
                  <c:v>1.4451051687883743E-2</c:v>
                </c:pt>
                <c:pt idx="249">
                  <c:v>1.4439771654515487E-2</c:v>
                </c:pt>
                <c:pt idx="250">
                  <c:v>1.6388137759142829E-2</c:v>
                </c:pt>
                <c:pt idx="251">
                  <c:v>1.6854018461676779E-2</c:v>
                </c:pt>
                <c:pt idx="252">
                  <c:v>1.9138623114161257E-2</c:v>
                </c:pt>
                <c:pt idx="253">
                  <c:v>2.1022150256264638E-2</c:v>
                </c:pt>
                <c:pt idx="254">
                  <c:v>1.9359132709676485E-2</c:v>
                </c:pt>
                <c:pt idx="255">
                  <c:v>1.9299348248887904E-2</c:v>
                </c:pt>
                <c:pt idx="256">
                  <c:v>1.7700489198214653E-2</c:v>
                </c:pt>
                <c:pt idx="257">
                  <c:v>1.7279067037348383E-2</c:v>
                </c:pt>
                <c:pt idx="258">
                  <c:v>2.0731571111509473E-2</c:v>
                </c:pt>
                <c:pt idx="259">
                  <c:v>2.1143987268711584E-2</c:v>
                </c:pt>
                <c:pt idx="260">
                  <c:v>1.8844187430477222E-2</c:v>
                </c:pt>
                <c:pt idx="261">
                  <c:v>1.9180880376424847E-2</c:v>
                </c:pt>
                <c:pt idx="262">
                  <c:v>1.8873222661642375E-2</c:v>
                </c:pt>
                <c:pt idx="263">
                  <c:v>1.9284459789732811E-2</c:v>
                </c:pt>
                <c:pt idx="264">
                  <c:v>1.5706764602969381E-2</c:v>
                </c:pt>
                <c:pt idx="265">
                  <c:v>1.8336133656394749E-2</c:v>
                </c:pt>
                <c:pt idx="266">
                  <c:v>2.0950665673812097E-2</c:v>
                </c:pt>
                <c:pt idx="267">
                  <c:v>2.1246681892320041E-2</c:v>
                </c:pt>
                <c:pt idx="268">
                  <c:v>2.3104733162327307E-2</c:v>
                </c:pt>
                <c:pt idx="269">
                  <c:v>2.2372436430582843E-2</c:v>
                </c:pt>
                <c:pt idx="270">
                  <c:v>2.4994388732209272E-2</c:v>
                </c:pt>
                <c:pt idx="271">
                  <c:v>2.3853437787345388E-2</c:v>
                </c:pt>
                <c:pt idx="272">
                  <c:v>2.0433439117772512E-2</c:v>
                </c:pt>
                <c:pt idx="273">
                  <c:v>2.1540351921309986E-2</c:v>
                </c:pt>
                <c:pt idx="274">
                  <c:v>1.9236157999233505E-2</c:v>
                </c:pt>
                <c:pt idx="275">
                  <c:v>2.1182381192259125E-2</c:v>
                </c:pt>
                <c:pt idx="276">
                  <c:v>1.9178283508979543E-2</c:v>
                </c:pt>
                <c:pt idx="277">
                  <c:v>1.8322705273466688E-2</c:v>
                </c:pt>
                <c:pt idx="278">
                  <c:v>1.3824679895437564E-2</c:v>
                </c:pt>
                <c:pt idx="279">
                  <c:v>8.9620910248715546E-3</c:v>
                </c:pt>
                <c:pt idx="280">
                  <c:v>1.0069245180730046E-2</c:v>
                </c:pt>
                <c:pt idx="281">
                  <c:v>1.3383494924024797E-2</c:v>
                </c:pt>
                <c:pt idx="282">
                  <c:v>1.0739060047440852E-2</c:v>
                </c:pt>
                <c:pt idx="283">
                  <c:v>1.0378335832731178E-2</c:v>
                </c:pt>
                <c:pt idx="284">
                  <c:v>1.189632917717609E-2</c:v>
                </c:pt>
                <c:pt idx="285">
                  <c:v>1.2597754922297089E-2</c:v>
                </c:pt>
                <c:pt idx="286">
                  <c:v>1.5608524066878626E-2</c:v>
                </c:pt>
                <c:pt idx="287">
                  <c:v>1.4881770205895428E-2</c:v>
                </c:pt>
                <c:pt idx="288">
                  <c:v>1.706987848650332E-2</c:v>
                </c:pt>
                <c:pt idx="289">
                  <c:v>1.6225247987295521E-2</c:v>
                </c:pt>
                <c:pt idx="290">
                  <c:v>1.5391157319861515E-2</c:v>
                </c:pt>
                <c:pt idx="291">
                  <c:v>1.5685801347455897E-2</c:v>
                </c:pt>
                <c:pt idx="292">
                  <c:v>1.5977772667020718E-2</c:v>
                </c:pt>
                <c:pt idx="293">
                  <c:v>1.8536922002351686E-2</c:v>
                </c:pt>
                <c:pt idx="294">
                  <c:v>1.9159522050822719E-2</c:v>
                </c:pt>
                <c:pt idx="295">
                  <c:v>2.0978775890426293E-2</c:v>
                </c:pt>
                <c:pt idx="296">
                  <c:v>2.4300914853802924E-2</c:v>
                </c:pt>
                <c:pt idx="297">
                  <c:v>2.6372594520062576E-2</c:v>
                </c:pt>
                <c:pt idx="298">
                  <c:v>2.8194899196226197E-2</c:v>
                </c:pt>
                <c:pt idx="299">
                  <c:v>2.7481617876112585E-2</c:v>
                </c:pt>
                <c:pt idx="300">
                  <c:v>3.0599099031226817E-2</c:v>
                </c:pt>
                <c:pt idx="301">
                  <c:v>3.3640842632244539E-2</c:v>
                </c:pt>
                <c:pt idx="302">
                  <c:v>4.4051686395506051E-2</c:v>
                </c:pt>
                <c:pt idx="303">
                  <c:v>5.0669155482116368E-2</c:v>
                </c:pt>
                <c:pt idx="304">
                  <c:v>5.6452133074814226E-2</c:v>
                </c:pt>
                <c:pt idx="305">
                  <c:v>5.5666371009547078E-2</c:v>
                </c:pt>
                <c:pt idx="306">
                  <c:v>5.6356574660274772E-2</c:v>
                </c:pt>
                <c:pt idx="307">
                  <c:v>5.5399740922218665E-2</c:v>
                </c:pt>
                <c:pt idx="308">
                  <c:v>5.6131009869184956E-2</c:v>
                </c:pt>
                <c:pt idx="309">
                  <c:v>5.7613093028568096E-2</c:v>
                </c:pt>
                <c:pt idx="310">
                  <c:v>5.7531689944098297E-2</c:v>
                </c:pt>
                <c:pt idx="311">
                  <c:v>5.5587476214915998E-2</c:v>
                </c:pt>
                <c:pt idx="312">
                  <c:v>5.5274122314769469E-2</c:v>
                </c:pt>
                <c:pt idx="313">
                  <c:v>5.4661564255942041E-2</c:v>
                </c:pt>
                <c:pt idx="314">
                  <c:v>5.4734176644091193E-2</c:v>
                </c:pt>
                <c:pt idx="315">
                  <c:v>5.5819159875712732E-2</c:v>
                </c:pt>
                <c:pt idx="316">
                  <c:v>5.5213332603869514E-2</c:v>
                </c:pt>
                <c:pt idx="317">
                  <c:v>5.4390698651648695E-2</c:v>
                </c:pt>
                <c:pt idx="318">
                  <c:v>5.4055515052394254E-2</c:v>
                </c:pt>
                <c:pt idx="319">
                  <c:v>5.4942285533408519E-2</c:v>
                </c:pt>
                <c:pt idx="320">
                  <c:v>5.3170095390603356E-2</c:v>
                </c:pt>
                <c:pt idx="321">
                  <c:v>4.9835355568315309E-2</c:v>
                </c:pt>
                <c:pt idx="322">
                  <c:v>4.9403767049085001E-2</c:v>
                </c:pt>
                <c:pt idx="323">
                  <c:v>4.847773250344023E-2</c:v>
                </c:pt>
                <c:pt idx="324">
                  <c:v>4.3776825734702873E-2</c:v>
                </c:pt>
                <c:pt idx="325">
                  <c:v>4.0069165589389666E-2</c:v>
                </c:pt>
              </c:numCache>
            </c:numRef>
          </c:val>
          <c:smooth val="0"/>
          <c:extLst>
            <c:ext xmlns:c16="http://schemas.microsoft.com/office/drawing/2014/chart" uri="{C3380CC4-5D6E-409C-BE32-E72D297353CC}">
              <c16:uniqueId val="{00000001-90C0-484F-855A-603E4D9E0ED6}"/>
            </c:ext>
          </c:extLst>
        </c:ser>
        <c:dLbls>
          <c:showLegendKey val="0"/>
          <c:showVal val="0"/>
          <c:showCatName val="0"/>
          <c:showSerName val="0"/>
          <c:showPercent val="0"/>
          <c:showBubbleSize val="0"/>
        </c:dLbls>
        <c:smooth val="0"/>
        <c:axId val="1067317552"/>
        <c:axId val="1067319520"/>
      </c:lineChart>
      <c:dateAx>
        <c:axId val="1067317552"/>
        <c:scaling>
          <c:orientation val="minMax"/>
          <c:max val="45292"/>
        </c:scaling>
        <c:delete val="0"/>
        <c:axPos val="b"/>
        <c:numFmt formatCode="[$-C0C]yyyy;@" sourceLinked="0"/>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67319520"/>
        <c:crosses val="autoZero"/>
        <c:auto val="0"/>
        <c:lblOffset val="100"/>
        <c:baseTimeUnit val="months"/>
        <c:majorUnit val="12"/>
        <c:majorTimeUnit val="months"/>
      </c:dateAx>
      <c:valAx>
        <c:axId val="1067319520"/>
        <c:scaling>
          <c:orientation val="minMax"/>
          <c:max val="8.500000000000002E-2"/>
        </c:scaling>
        <c:delete val="0"/>
        <c:axPos val="l"/>
        <c:majorGridlines>
          <c:spPr>
            <a:ln w="9525" cap="flat" cmpd="sng" algn="ctr">
              <a:solidFill>
                <a:schemeClr val="tx1">
                  <a:lumMod val="15000"/>
                  <a:lumOff val="85000"/>
                </a:schemeClr>
              </a:solidFill>
              <a:round/>
            </a:ln>
            <a:effectLst/>
          </c:spPr>
        </c:majorGridlines>
        <c:numFmt formatCode="0\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67317552"/>
        <c:crosses val="autoZero"/>
        <c:crossBetween val="midCat"/>
      </c:valAx>
      <c:spPr>
        <a:noFill/>
        <a:ln>
          <a:noFill/>
        </a:ln>
        <a:effectLst/>
      </c:spPr>
    </c:plotArea>
    <c:legend>
      <c:legendPos val="b"/>
      <c:layout>
        <c:manualLayout>
          <c:xMode val="edge"/>
          <c:yMode val="edge"/>
          <c:x val="8.3992705858397285E-2"/>
          <c:y val="4.3115650147691982E-2"/>
          <c:w val="0.19184492563429573"/>
          <c:h val="0.16608850976961212"/>
        </c:manualLayout>
      </c:layout>
      <c:overlay val="0"/>
      <c:spPr>
        <a:solidFill>
          <a:schemeClr val="bg1"/>
        </a:solid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chart" Target="../charts/chart5.xml"/></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1" Type="http://schemas.openxmlformats.org/officeDocument/2006/relationships/chart" Target="../charts/chart2.xml"/></Relationships>
</file>

<file path=xl/drawings/_rels/drawing8.xml.rels><?xml version="1.0" encoding="UTF-8" standalone="yes"?>
<Relationships xmlns="http://schemas.openxmlformats.org/package/2006/relationships"><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2</xdr:col>
      <xdr:colOff>368300</xdr:colOff>
      <xdr:row>0</xdr:row>
      <xdr:rowOff>92074</xdr:rowOff>
    </xdr:from>
    <xdr:to>
      <xdr:col>4</xdr:col>
      <xdr:colOff>1989328</xdr:colOff>
      <xdr:row>3</xdr:row>
      <xdr:rowOff>6222</xdr:rowOff>
    </xdr:to>
    <xdr:pic>
      <xdr:nvPicPr>
        <xdr:cNvPr id="4" name="Picture 3" descr="FPSC_logo_clr_pos_TM.jpg">
          <a:extLst>
            <a:ext uri="{FF2B5EF4-FFF2-40B4-BE49-F238E27FC236}">
              <a16:creationId xmlns:a16="http://schemas.microsoft.com/office/drawing/2014/main" id="{DCBC78FE-ABAF-45AE-8E76-19F21B041FD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9800" y="92074"/>
          <a:ext cx="2967228" cy="1019048"/>
        </a:xfrm>
        <a:prstGeom prst="rect">
          <a:avLst/>
        </a:prstGeom>
        <a:noFill/>
        <a:ln>
          <a:noFill/>
        </a:ln>
      </xdr:spPr>
    </xdr:pic>
    <xdr:clientData/>
  </xdr:twoCellAnchor>
  <xdr:twoCellAnchor editAs="oneCell">
    <xdr:from>
      <xdr:col>1</xdr:col>
      <xdr:colOff>1231900</xdr:colOff>
      <xdr:row>1</xdr:row>
      <xdr:rowOff>50800</xdr:rowOff>
    </xdr:from>
    <xdr:to>
      <xdr:col>1</xdr:col>
      <xdr:colOff>3531054</xdr:colOff>
      <xdr:row>2</xdr:row>
      <xdr:rowOff>558800</xdr:rowOff>
    </xdr:to>
    <xdr:pic>
      <xdr:nvPicPr>
        <xdr:cNvPr id="5" name="Image 4">
          <a:extLst>
            <a:ext uri="{FF2B5EF4-FFF2-40B4-BE49-F238E27FC236}">
              <a16:creationId xmlns:a16="http://schemas.microsoft.com/office/drawing/2014/main" id="{4DA7898F-270E-4885-18CC-C0162D2F35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74800" y="215900"/>
          <a:ext cx="2403929" cy="6731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677334</xdr:colOff>
      <xdr:row>3</xdr:row>
      <xdr:rowOff>164040</xdr:rowOff>
    </xdr:from>
    <xdr:to>
      <xdr:col>11</xdr:col>
      <xdr:colOff>31750</xdr:colOff>
      <xdr:row>27</xdr:row>
      <xdr:rowOff>116415</xdr:rowOff>
    </xdr:to>
    <xdr:graphicFrame macro="">
      <xdr:nvGraphicFramePr>
        <xdr:cNvPr id="4" name="Graphique 3">
          <a:extLst>
            <a:ext uri="{FF2B5EF4-FFF2-40B4-BE49-F238E27FC236}">
              <a16:creationId xmlns:a16="http://schemas.microsoft.com/office/drawing/2014/main" id="{1A91BA37-8E5C-4764-9B4D-A9080F2A19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3251200</xdr:colOff>
      <xdr:row>0</xdr:row>
      <xdr:rowOff>114300</xdr:rowOff>
    </xdr:from>
    <xdr:to>
      <xdr:col>5</xdr:col>
      <xdr:colOff>160528</xdr:colOff>
      <xdr:row>3</xdr:row>
      <xdr:rowOff>28448</xdr:rowOff>
    </xdr:to>
    <xdr:pic>
      <xdr:nvPicPr>
        <xdr:cNvPr id="3" name="Picture 3" descr="FPSC_logo_clr_pos_TM.jpg">
          <a:extLst>
            <a:ext uri="{FF2B5EF4-FFF2-40B4-BE49-F238E27FC236}">
              <a16:creationId xmlns:a16="http://schemas.microsoft.com/office/drawing/2014/main" id="{95236713-AD27-FD42-88C7-C28ED913889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94100" y="114300"/>
          <a:ext cx="2967228" cy="1019048"/>
        </a:xfrm>
        <a:prstGeom prst="rect">
          <a:avLst/>
        </a:prstGeom>
        <a:noFill/>
        <a:ln>
          <a:noFill/>
        </a:ln>
      </xdr:spPr>
    </xdr:pic>
    <xdr:clientData/>
  </xdr:twoCellAnchor>
  <xdr:twoCellAnchor editAs="oneCell">
    <xdr:from>
      <xdr:col>1</xdr:col>
      <xdr:colOff>520700</xdr:colOff>
      <xdr:row>1</xdr:row>
      <xdr:rowOff>127000</xdr:rowOff>
    </xdr:from>
    <xdr:to>
      <xdr:col>1</xdr:col>
      <xdr:colOff>2924629</xdr:colOff>
      <xdr:row>2</xdr:row>
      <xdr:rowOff>635000</xdr:rowOff>
    </xdr:to>
    <xdr:pic>
      <xdr:nvPicPr>
        <xdr:cNvPr id="5" name="Image 4">
          <a:extLst>
            <a:ext uri="{FF2B5EF4-FFF2-40B4-BE49-F238E27FC236}">
              <a16:creationId xmlns:a16="http://schemas.microsoft.com/office/drawing/2014/main" id="{0E420078-9A7F-0947-97D6-AB24F284429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63600" y="292100"/>
          <a:ext cx="2403929" cy="6731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2959100</xdr:colOff>
      <xdr:row>0</xdr:row>
      <xdr:rowOff>127000</xdr:rowOff>
    </xdr:from>
    <xdr:to>
      <xdr:col>4</xdr:col>
      <xdr:colOff>541528</xdr:colOff>
      <xdr:row>3</xdr:row>
      <xdr:rowOff>41148</xdr:rowOff>
    </xdr:to>
    <xdr:pic>
      <xdr:nvPicPr>
        <xdr:cNvPr id="3" name="Picture 3" descr="FPSC_logo_clr_pos_TM.jpg">
          <a:extLst>
            <a:ext uri="{FF2B5EF4-FFF2-40B4-BE49-F238E27FC236}">
              <a16:creationId xmlns:a16="http://schemas.microsoft.com/office/drawing/2014/main" id="{6239B1DB-294F-F040-B05F-2CA8B1AA544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2000" y="127000"/>
          <a:ext cx="2967228" cy="1019048"/>
        </a:xfrm>
        <a:prstGeom prst="rect">
          <a:avLst/>
        </a:prstGeom>
        <a:noFill/>
        <a:ln>
          <a:noFill/>
        </a:ln>
      </xdr:spPr>
    </xdr:pic>
    <xdr:clientData/>
  </xdr:twoCellAnchor>
  <xdr:twoCellAnchor editAs="oneCell">
    <xdr:from>
      <xdr:col>1</xdr:col>
      <xdr:colOff>266700</xdr:colOff>
      <xdr:row>1</xdr:row>
      <xdr:rowOff>152400</xdr:rowOff>
    </xdr:from>
    <xdr:to>
      <xdr:col>1</xdr:col>
      <xdr:colOff>2670629</xdr:colOff>
      <xdr:row>2</xdr:row>
      <xdr:rowOff>660400</xdr:rowOff>
    </xdr:to>
    <xdr:pic>
      <xdr:nvPicPr>
        <xdr:cNvPr id="5" name="Image 4">
          <a:extLst>
            <a:ext uri="{FF2B5EF4-FFF2-40B4-BE49-F238E27FC236}">
              <a16:creationId xmlns:a16="http://schemas.microsoft.com/office/drawing/2014/main" id="{4307DABD-877A-4840-BC30-8C758AFF732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317500"/>
          <a:ext cx="2403929" cy="6731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3314700</xdr:colOff>
      <xdr:row>0</xdr:row>
      <xdr:rowOff>127000</xdr:rowOff>
    </xdr:from>
    <xdr:to>
      <xdr:col>5</xdr:col>
      <xdr:colOff>224028</xdr:colOff>
      <xdr:row>3</xdr:row>
      <xdr:rowOff>41148</xdr:rowOff>
    </xdr:to>
    <xdr:pic>
      <xdr:nvPicPr>
        <xdr:cNvPr id="3" name="Picture 3" descr="FPSC_logo_clr_pos_TM.jpg">
          <a:extLst>
            <a:ext uri="{FF2B5EF4-FFF2-40B4-BE49-F238E27FC236}">
              <a16:creationId xmlns:a16="http://schemas.microsoft.com/office/drawing/2014/main" id="{96CAF13A-C35F-AE45-835C-9B58765EF75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57600" y="127000"/>
          <a:ext cx="2967228" cy="1019048"/>
        </a:xfrm>
        <a:prstGeom prst="rect">
          <a:avLst/>
        </a:prstGeom>
        <a:noFill/>
        <a:ln>
          <a:noFill/>
        </a:ln>
      </xdr:spPr>
    </xdr:pic>
    <xdr:clientData/>
  </xdr:twoCellAnchor>
  <xdr:twoCellAnchor editAs="oneCell">
    <xdr:from>
      <xdr:col>1</xdr:col>
      <xdr:colOff>406400</xdr:colOff>
      <xdr:row>1</xdr:row>
      <xdr:rowOff>139700</xdr:rowOff>
    </xdr:from>
    <xdr:to>
      <xdr:col>1</xdr:col>
      <xdr:colOff>2810329</xdr:colOff>
      <xdr:row>2</xdr:row>
      <xdr:rowOff>647700</xdr:rowOff>
    </xdr:to>
    <xdr:pic>
      <xdr:nvPicPr>
        <xdr:cNvPr id="5" name="Image 4">
          <a:extLst>
            <a:ext uri="{FF2B5EF4-FFF2-40B4-BE49-F238E27FC236}">
              <a16:creationId xmlns:a16="http://schemas.microsoft.com/office/drawing/2014/main" id="{4B134BFA-D515-6147-8996-B6C0579C483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49300" y="304800"/>
          <a:ext cx="2403929" cy="6731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xdr:col>
      <xdr:colOff>457200</xdr:colOff>
      <xdr:row>22</xdr:row>
      <xdr:rowOff>74295</xdr:rowOff>
    </xdr:from>
    <xdr:to>
      <xdr:col>18</xdr:col>
      <xdr:colOff>73024</xdr:colOff>
      <xdr:row>24</xdr:row>
      <xdr:rowOff>0</xdr:rowOff>
    </xdr:to>
    <xdr:pic>
      <xdr:nvPicPr>
        <xdr:cNvPr id="2" name="Picture 2">
          <a:extLst>
            <a:ext uri="{FF2B5EF4-FFF2-40B4-BE49-F238E27FC236}">
              <a16:creationId xmlns:a16="http://schemas.microsoft.com/office/drawing/2014/main" id="{4089A5C2-840E-42C6-BF41-C73F98FDAE5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391900" y="5979795"/>
          <a:ext cx="4302125" cy="1175385"/>
        </a:xfrm>
        <a:prstGeom prst="rect">
          <a:avLst/>
        </a:prstGeom>
        <a:noFill/>
        <a:ln w="28575">
          <a:solidFill>
            <a:schemeClr val="tx1"/>
          </a:solidFill>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678655</xdr:colOff>
      <xdr:row>8</xdr:row>
      <xdr:rowOff>130969</xdr:rowOff>
    </xdr:from>
    <xdr:to>
      <xdr:col>14</xdr:col>
      <xdr:colOff>50800</xdr:colOff>
      <xdr:row>23</xdr:row>
      <xdr:rowOff>159544</xdr:rowOff>
    </xdr:to>
    <xdr:graphicFrame macro="">
      <xdr:nvGraphicFramePr>
        <xdr:cNvPr id="2" name="Graphique 1">
          <a:extLst>
            <a:ext uri="{FF2B5EF4-FFF2-40B4-BE49-F238E27FC236}">
              <a16:creationId xmlns:a16="http://schemas.microsoft.com/office/drawing/2014/main" id="{30293753-AD28-4942-BEE4-A17B5D0127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17</xdr:col>
      <xdr:colOff>117100</xdr:colOff>
      <xdr:row>6</xdr:row>
      <xdr:rowOff>33617</xdr:rowOff>
    </xdr:from>
    <xdr:to>
      <xdr:col>29</xdr:col>
      <xdr:colOff>537881</xdr:colOff>
      <xdr:row>37</xdr:row>
      <xdr:rowOff>134469</xdr:rowOff>
    </xdr:to>
    <xdr:graphicFrame macro="">
      <xdr:nvGraphicFramePr>
        <xdr:cNvPr id="2" name="Graphique 1">
          <a:extLst>
            <a:ext uri="{FF2B5EF4-FFF2-40B4-BE49-F238E27FC236}">
              <a16:creationId xmlns:a16="http://schemas.microsoft.com/office/drawing/2014/main" id="{A53C52AA-78DD-4121-A378-8F279EAD7A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12</xdr:col>
      <xdr:colOff>117100</xdr:colOff>
      <xdr:row>6</xdr:row>
      <xdr:rowOff>33617</xdr:rowOff>
    </xdr:from>
    <xdr:to>
      <xdr:col>24</xdr:col>
      <xdr:colOff>537881</xdr:colOff>
      <xdr:row>37</xdr:row>
      <xdr:rowOff>134469</xdr:rowOff>
    </xdr:to>
    <xdr:graphicFrame macro="">
      <xdr:nvGraphicFramePr>
        <xdr:cNvPr id="2" name="Graphique 1">
          <a:extLst>
            <a:ext uri="{FF2B5EF4-FFF2-40B4-BE49-F238E27FC236}">
              <a16:creationId xmlns:a16="http://schemas.microsoft.com/office/drawing/2014/main" id="{117D70EB-1EBF-4A7D-B367-903A917E95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779317</xdr:colOff>
      <xdr:row>4</xdr:row>
      <xdr:rowOff>0</xdr:rowOff>
    </xdr:from>
    <xdr:to>
      <xdr:col>16</xdr:col>
      <xdr:colOff>606135</xdr:colOff>
      <xdr:row>44</xdr:row>
      <xdr:rowOff>69272</xdr:rowOff>
    </xdr:to>
    <xdr:graphicFrame macro="">
      <xdr:nvGraphicFramePr>
        <xdr:cNvPr id="2" name="Graphique 1">
          <a:extLst>
            <a:ext uri="{FF2B5EF4-FFF2-40B4-BE49-F238E27FC236}">
              <a16:creationId xmlns:a16="http://schemas.microsoft.com/office/drawing/2014/main" id="{26D70427-4585-4952-94BC-7560E5FC77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retraitequebec.gouv.qc.ca/SiteCollectionDocuments/RetraiteQuebec/fr/publications/nos-programmes/regime-de-rentes/evaluation-actuarielle/1004f-evaluation-actuarielle-rrq-2024-complet.pdf" TargetMode="External"/><Relationship Id="rId1" Type="http://schemas.openxmlformats.org/officeDocument/2006/relationships/hyperlink" Target="https://www.osfi-bsif.gc.ca/sites/default/files/documents/cpp32-fr.pdf?v=1773673838239" TargetMode="Externa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www.retraitequebec.gouv.qc.ca/SiteCollectionDocuments/RetraiteQuebec/fr/publications/nos-programmes/regime-de-rentes/evaluation-actuarielle/1004f-evaluation-actuarielle-rrq-2024-complet.pdf" TargetMode="External"/><Relationship Id="rId1" Type="http://schemas.openxmlformats.org/officeDocument/2006/relationships/hyperlink" Target="https://www.osfi-bsif.gc.ca/sites/default/files/documents/cpp32-fr.pdf?v=1773673838239" TargetMode="Externa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www.retraitequebec.gouv.qc.ca/SiteCollectionDocuments/RetraiteQuebec/fr/publications/nos-programmes/regime-de-rentes/evaluation-actuarielle/1004f-evaluation-actuarielle-rrq-2024-complet.pdf" TargetMode="External"/><Relationship Id="rId1" Type="http://schemas.openxmlformats.org/officeDocument/2006/relationships/hyperlink" Target="https://www.osfi-bsif.gc.ca/sites/default/files/documents/cpp32-fr.pdf?v=1773673838239"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www.banqueducanada.ca/grandes-fonctions/politique-monetaire/inflation/?_ga=1.110374977.571351454.1488213465" TargetMode="External"/><Relationship Id="rId2" Type="http://schemas.openxmlformats.org/officeDocument/2006/relationships/hyperlink" Target="https://www.osfi-bsif.gc.ca/sites/default/files/documents/cpp32-fr.pdf?v=1773673838239" TargetMode="External"/><Relationship Id="rId1" Type="http://schemas.openxmlformats.org/officeDocument/2006/relationships/hyperlink" Target="https://www.retraitequebec.gouv.qc.ca/SiteCollectionDocuments/RetraiteQuebec/fr/publications/nos-programmes/regime-de-rentes/evaluation-actuarielle/1004f-evaluation-actuarielle-rrq-2024-complet.pdf" TargetMode="External"/><Relationship Id="rId5" Type="http://schemas.openxmlformats.org/officeDocument/2006/relationships/printerSettings" Target="../printerSettings/printerSettings6.bin"/><Relationship Id="rId4" Type="http://schemas.openxmlformats.org/officeDocument/2006/relationships/hyperlink" Target="https://www150.statcan.gc.ca/t1/tbl1/fr/tv.action?pid=1810025601"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retraitequebec.gouv.qc.ca/SiteCollectionDocuments/RetraiteQuebec/fr/publications/nos-programmes/regime-de-rentes/evaluation-actuarielle/1004f-evaluation-actuarielle-rrq-2024-complet.pdf" TargetMode="External"/><Relationship Id="rId1" Type="http://schemas.openxmlformats.org/officeDocument/2006/relationships/hyperlink" Target="https://www.osfi-bsif.gc.ca/sites/default/files/documents/cpp32-fr.pdf?v=1773673838239"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retraitequebec.gouv.qc.ca/SiteCollectionDocuments/RetraiteQuebec/fr/publications/nos-programmes/regime-de-rentes/evaluation-actuarielle/1004f-evaluation-actuarielle-rrq-2024-complet.pdf" TargetMode="External"/><Relationship Id="rId1" Type="http://schemas.openxmlformats.org/officeDocument/2006/relationships/hyperlink" Target="https://www.osfi-bsif.gc.ca/sites/default/files/documents/cpp32-fr.pdf?v=1773673838239"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retraitequebec.gouv.qc.ca/SiteCollectionDocuments/RetraiteQuebec/fr/publications/nos-programmes/regime-de-rentes/evaluation-actuarielle/1004f-evaluation-actuarielle-rrq-2024-complet.pdf" TargetMode="External"/><Relationship Id="rId1" Type="http://schemas.openxmlformats.org/officeDocument/2006/relationships/hyperlink" Target="https://www.osfi-bsif.gc.ca/sites/default/files/documents/cpp32-fr.pdf?v=177367383823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E35205"/>
  </sheetPr>
  <dimension ref="B3:E33"/>
  <sheetViews>
    <sheetView tabSelected="1" topLeftCell="A4" zoomScale="90" zoomScaleNormal="90" workbookViewId="0">
      <selection activeCell="D8" sqref="D8"/>
    </sheetView>
  </sheetViews>
  <sheetFormatPr defaultColWidth="8.6328125" defaultRowHeight="12.5" x14ac:dyDescent="0.25"/>
  <cols>
    <col min="1" max="1" width="4.453125" customWidth="1"/>
    <col min="2" max="2" width="53" customWidth="1"/>
    <col min="5" max="5" width="45.6328125" customWidth="1"/>
  </cols>
  <sheetData>
    <row r="3" spans="2:5" ht="61.5" customHeight="1" x14ac:dyDescent="0.25">
      <c r="B3" s="34" t="s">
        <v>0</v>
      </c>
    </row>
    <row r="4" spans="2:5" ht="61.5" customHeight="1" x14ac:dyDescent="0.25">
      <c r="B4" s="34"/>
    </row>
    <row r="7" spans="2:5" ht="135" customHeight="1" x14ac:dyDescent="0.25">
      <c r="B7" s="358" t="s">
        <v>200</v>
      </c>
      <c r="C7" s="358"/>
      <c r="D7" s="358"/>
      <c r="E7" s="358"/>
    </row>
    <row r="8" spans="2:5" ht="14.5" x14ac:dyDescent="0.25">
      <c r="B8" s="71"/>
      <c r="C8" s="187"/>
      <c r="D8" s="187"/>
      <c r="E8" s="188"/>
    </row>
    <row r="9" spans="2:5" ht="14.5" x14ac:dyDescent="0.25">
      <c r="B9" s="71"/>
      <c r="C9" s="187"/>
      <c r="D9" s="187"/>
      <c r="E9" s="188"/>
    </row>
    <row r="10" spans="2:5" ht="14.5" x14ac:dyDescent="0.25">
      <c r="B10" s="71"/>
      <c r="C10" s="187"/>
      <c r="D10" s="187"/>
      <c r="E10" s="188"/>
    </row>
    <row r="11" spans="2:5" ht="14.5" x14ac:dyDescent="0.25">
      <c r="B11" s="71"/>
      <c r="C11" s="187"/>
      <c r="D11" s="187"/>
      <c r="E11" s="188"/>
    </row>
    <row r="12" spans="2:5" ht="22.5" x14ac:dyDescent="0.25">
      <c r="B12" s="72"/>
      <c r="C12" s="187"/>
      <c r="D12" s="187"/>
      <c r="E12" s="188"/>
    </row>
    <row r="13" spans="2:5" ht="23.25" customHeight="1" x14ac:dyDescent="0.25">
      <c r="B13" s="359" t="s">
        <v>1</v>
      </c>
      <c r="C13" s="359"/>
      <c r="D13" s="359"/>
      <c r="E13" s="359"/>
    </row>
    <row r="14" spans="2:5" ht="25.5" customHeight="1" x14ac:dyDescent="0.25">
      <c r="B14" s="359" t="s">
        <v>2</v>
      </c>
      <c r="C14" s="359"/>
      <c r="D14" s="359"/>
      <c r="E14" s="359"/>
    </row>
    <row r="15" spans="2:5" x14ac:dyDescent="0.25">
      <c r="B15" s="189"/>
      <c r="C15" s="187"/>
      <c r="D15" s="187"/>
      <c r="E15" s="188"/>
    </row>
    <row r="16" spans="2:5" x14ac:dyDescent="0.25">
      <c r="B16" s="189"/>
      <c r="C16" s="187"/>
      <c r="D16" s="187"/>
      <c r="E16" s="188"/>
    </row>
    <row r="17" spans="2:5" x14ac:dyDescent="0.25">
      <c r="B17" s="189"/>
      <c r="C17" s="187"/>
      <c r="D17" s="187"/>
      <c r="E17" s="188"/>
    </row>
    <row r="18" spans="2:5" x14ac:dyDescent="0.25">
      <c r="B18" s="189"/>
      <c r="C18" s="187"/>
      <c r="D18" s="187"/>
      <c r="E18" s="188"/>
    </row>
    <row r="19" spans="2:5" x14ac:dyDescent="0.25">
      <c r="B19" s="189"/>
      <c r="C19" s="187"/>
      <c r="D19" s="187"/>
      <c r="E19" s="188"/>
    </row>
    <row r="20" spans="2:5" x14ac:dyDescent="0.25">
      <c r="B20" s="189"/>
      <c r="C20" s="187"/>
      <c r="D20" s="187"/>
      <c r="E20" s="188"/>
    </row>
    <row r="21" spans="2:5" ht="17.5" x14ac:dyDescent="0.25">
      <c r="B21" s="73"/>
      <c r="C21" s="187"/>
      <c r="D21" s="187"/>
      <c r="E21" s="188"/>
    </row>
    <row r="22" spans="2:5" ht="20" x14ac:dyDescent="0.25">
      <c r="B22" s="360" t="s">
        <v>3</v>
      </c>
      <c r="C22" s="360"/>
      <c r="D22" s="360"/>
      <c r="E22" s="360"/>
    </row>
    <row r="23" spans="2:5" ht="20" x14ac:dyDescent="0.25">
      <c r="B23" s="360" t="s">
        <v>181</v>
      </c>
      <c r="C23" s="360"/>
      <c r="D23" s="360"/>
      <c r="E23" s="360"/>
    </row>
    <row r="24" spans="2:5" ht="20" x14ac:dyDescent="0.25">
      <c r="B24" s="360" t="s">
        <v>184</v>
      </c>
      <c r="C24" s="360"/>
      <c r="D24" s="360"/>
      <c r="E24" s="360"/>
    </row>
    <row r="25" spans="2:5" ht="20.25" customHeight="1" x14ac:dyDescent="0.25">
      <c r="B25" s="360" t="s">
        <v>4</v>
      </c>
      <c r="C25" s="360"/>
      <c r="D25" s="360"/>
      <c r="E25" s="360"/>
    </row>
    <row r="26" spans="2:5" ht="20.25" customHeight="1" x14ac:dyDescent="0.25">
      <c r="B26" s="361" t="s">
        <v>183</v>
      </c>
      <c r="C26" s="361"/>
      <c r="D26" s="361"/>
      <c r="E26" s="361"/>
    </row>
    <row r="27" spans="2:5" ht="20" x14ac:dyDescent="0.25">
      <c r="B27" s="360" t="s">
        <v>182</v>
      </c>
      <c r="C27" s="360"/>
      <c r="D27" s="360"/>
      <c r="E27" s="360"/>
    </row>
    <row r="28" spans="2:5" ht="20" x14ac:dyDescent="0.25">
      <c r="B28" s="360" t="s">
        <v>270</v>
      </c>
      <c r="C28" s="360"/>
      <c r="D28" s="360"/>
      <c r="E28" s="360"/>
    </row>
    <row r="29" spans="2:5" ht="13" x14ac:dyDescent="0.25">
      <c r="B29" s="74"/>
      <c r="C29" s="187"/>
      <c r="D29" s="187"/>
      <c r="E29" s="188"/>
    </row>
    <row r="30" spans="2:5" ht="13" x14ac:dyDescent="0.25">
      <c r="B30" s="74"/>
      <c r="C30" s="187"/>
      <c r="D30" s="187"/>
      <c r="E30" s="188"/>
    </row>
    <row r="31" spans="2:5" ht="15" x14ac:dyDescent="0.25">
      <c r="B31" s="75"/>
      <c r="C31" s="187"/>
      <c r="D31" s="187"/>
      <c r="E31" s="188"/>
    </row>
    <row r="32" spans="2:5" ht="13" x14ac:dyDescent="0.25">
      <c r="B32" s="357" t="s">
        <v>213</v>
      </c>
      <c r="C32" s="357"/>
      <c r="D32" s="357"/>
      <c r="E32" s="357"/>
    </row>
    <row r="33" spans="2:5" ht="13" x14ac:dyDescent="0.25">
      <c r="B33" s="357" t="s">
        <v>214</v>
      </c>
      <c r="C33" s="357"/>
      <c r="D33" s="357"/>
      <c r="E33" s="357"/>
    </row>
  </sheetData>
  <mergeCells count="12">
    <mergeCell ref="B33:E33"/>
    <mergeCell ref="B7:E7"/>
    <mergeCell ref="B13:E13"/>
    <mergeCell ref="B14:E14"/>
    <mergeCell ref="B22:E22"/>
    <mergeCell ref="B25:E25"/>
    <mergeCell ref="B28:E28"/>
    <mergeCell ref="B32:E32"/>
    <mergeCell ref="B24:E24"/>
    <mergeCell ref="B23:E23"/>
    <mergeCell ref="B27:E27"/>
    <mergeCell ref="B26:E26"/>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EA4B8-6B62-4ABD-B21E-4AC605482AD0}">
  <sheetPr>
    <tabColor rgb="FFBDE6EF"/>
    <pageSetUpPr fitToPage="1"/>
  </sheetPr>
  <dimension ref="A1:H15"/>
  <sheetViews>
    <sheetView topLeftCell="B1" zoomScale="85" zoomScaleNormal="85" workbookViewId="0">
      <selection activeCell="E7" sqref="E7"/>
    </sheetView>
  </sheetViews>
  <sheetFormatPr defaultColWidth="11.453125" defaultRowHeight="13" x14ac:dyDescent="0.3"/>
  <cols>
    <col min="1" max="1" width="1.6328125" style="259" customWidth="1"/>
    <col min="2" max="2" width="25.6328125" style="259" customWidth="1"/>
    <col min="3" max="3" width="36" style="259" customWidth="1"/>
    <col min="4" max="4" width="91.453125" style="259" customWidth="1"/>
    <col min="5" max="5" width="31" style="259" customWidth="1"/>
    <col min="6" max="6" width="10.453125" style="259" customWidth="1"/>
    <col min="7" max="7" width="1.6328125" style="259" customWidth="1"/>
    <col min="8" max="8" width="20.6328125" style="259" customWidth="1"/>
    <col min="9" max="16384" width="11.453125" style="259"/>
  </cols>
  <sheetData>
    <row r="1" spans="1:8" ht="18" x14ac:dyDescent="0.3">
      <c r="B1" s="391" t="s">
        <v>210</v>
      </c>
      <c r="C1" s="391"/>
      <c r="D1" s="391"/>
      <c r="E1" s="391"/>
      <c r="F1" s="391"/>
    </row>
    <row r="4" spans="1:8" ht="28.25" customHeight="1" x14ac:dyDescent="0.3">
      <c r="B4" s="234" t="s">
        <v>15</v>
      </c>
      <c r="C4" s="234" t="s">
        <v>39</v>
      </c>
      <c r="D4" s="234" t="s">
        <v>40</v>
      </c>
      <c r="E4" s="234" t="s">
        <v>41</v>
      </c>
      <c r="F4" s="234" t="s">
        <v>42</v>
      </c>
    </row>
    <row r="5" spans="1:8" ht="74.25" customHeight="1" x14ac:dyDescent="0.35">
      <c r="A5" s="260"/>
      <c r="B5" s="30" t="str">
        <f>Inflation!B5</f>
        <v>Rapport actuariel (32e)
du Régime de pensions du Canada au 31 décembre 2024</v>
      </c>
      <c r="C5" s="232" t="s">
        <v>222</v>
      </c>
      <c r="D5" s="56" t="s">
        <v>58</v>
      </c>
      <c r="E5" s="308" t="str">
        <f>'Actions canadiennes'!E5</f>
        <v xml:space="preserve">   (4,2% + 5,1%)/2
+ 2,00%      </v>
      </c>
      <c r="F5" s="31">
        <f>'Actions canadiennes'!F5</f>
        <v>6.6500000000000004E-2</v>
      </c>
    </row>
    <row r="6" spans="1:8" ht="68.25" customHeight="1" x14ac:dyDescent="0.35">
      <c r="A6" s="260"/>
      <c r="B6" s="30" t="str">
        <f>Inflation!B6</f>
        <v>Évaluation actuarielle du Régime de rentes du Québec
au 31 décembre 2024</v>
      </c>
      <c r="C6" s="231" t="s">
        <v>227</v>
      </c>
      <c r="D6" s="56" t="s">
        <v>58</v>
      </c>
      <c r="E6" s="308" t="str">
        <f>'Actions canadiennes'!E6</f>
        <v xml:space="preserve">   3,80%
+ 2,10%</v>
      </c>
      <c r="F6" s="31">
        <f>'Actions canadiennes'!F6</f>
        <v>5.8999999999999997E-2</v>
      </c>
      <c r="H6" s="261"/>
    </row>
    <row r="7" spans="1:8" ht="70.5" customHeight="1" x14ac:dyDescent="0.35">
      <c r="A7" s="260"/>
      <c r="B7" s="30" t="s">
        <v>43</v>
      </c>
      <c r="C7" s="235" t="str">
        <f>'Actions canadiennes'!C7</f>
        <v>Sondage annuel mené par l'Institut de planification financière et FP Canada</v>
      </c>
      <c r="D7" s="54" t="s">
        <v>189</v>
      </c>
      <c r="E7" s="112" t="s">
        <v>45</v>
      </c>
      <c r="F7" s="31">
        <f>'Sondage Institut FP Canada'!G17</f>
        <v>6.0900000000000003E-2</v>
      </c>
    </row>
    <row r="8" spans="1:8" ht="117" customHeight="1" x14ac:dyDescent="0.35">
      <c r="A8" s="260"/>
      <c r="B8" s="30" t="s">
        <v>198</v>
      </c>
      <c r="C8" s="236" t="s">
        <v>55</v>
      </c>
      <c r="D8" s="56" t="s">
        <v>197</v>
      </c>
      <c r="E8" s="56" t="s">
        <v>242</v>
      </c>
      <c r="F8" s="31">
        <f>'Données sur 50 ans'!Q77</f>
        <v>0.11209458327585953</v>
      </c>
      <c r="H8" s="262"/>
    </row>
    <row r="9" spans="1:8" ht="117" customHeight="1" x14ac:dyDescent="0.35">
      <c r="A9" s="260"/>
      <c r="B9" s="30" t="s">
        <v>254</v>
      </c>
      <c r="C9" s="236" t="s">
        <v>51</v>
      </c>
      <c r="D9" s="287" t="s">
        <v>192</v>
      </c>
      <c r="E9" s="56" t="s">
        <v>236</v>
      </c>
      <c r="F9" s="31">
        <f>(1+'Rendement attendu marché'!F12)*(1+'Résumé des taux'!J5)-1</f>
        <v>4.6014499999999847E-2</v>
      </c>
      <c r="H9" s="262"/>
    </row>
    <row r="10" spans="1:8" ht="55.5" customHeight="1" x14ac:dyDescent="0.35">
      <c r="A10" s="260"/>
      <c r="B10" s="33" t="s">
        <v>53</v>
      </c>
      <c r="C10" s="394" t="s">
        <v>57</v>
      </c>
      <c r="D10" s="394"/>
      <c r="E10" s="394"/>
      <c r="F10" s="36">
        <f>AVERAGE(F5:F9)-0.005</f>
        <v>6.3901816655171875E-2</v>
      </c>
    </row>
    <row r="12" spans="1:8" ht="60" customHeight="1" x14ac:dyDescent="0.3">
      <c r="B12" s="395"/>
      <c r="C12" s="395"/>
      <c r="D12" s="395"/>
      <c r="E12" s="395"/>
      <c r="F12" s="395"/>
      <c r="H12" s="263"/>
    </row>
    <row r="14" spans="1:8" ht="14.5" x14ac:dyDescent="0.35">
      <c r="B14" s="260"/>
      <c r="C14" s="260"/>
    </row>
    <row r="15" spans="1:8" ht="14.5" x14ac:dyDescent="0.35">
      <c r="B15" s="260"/>
      <c r="C15" s="260"/>
    </row>
  </sheetData>
  <mergeCells count="3">
    <mergeCell ref="B1:F1"/>
    <mergeCell ref="C10:E10"/>
    <mergeCell ref="B12:F12"/>
  </mergeCells>
  <hyperlinks>
    <hyperlink ref="C8" location="'Données sur 50 ans'!A1" display="Taux historiques sur 50 ans" xr:uid="{AFCD9B29-C10A-4D6A-B9A9-9C62DCCBDA4B}"/>
    <hyperlink ref="C7" location="'Sondage Institut FP Canada'!A1" display="FP Canada-Institute Survey" xr:uid="{7F5DDBF5-AAEF-4BE1-8916-75DEE3FA4942}"/>
    <hyperlink ref="C9" location="MBER!A1" display="Rendement attentu basé sur le marché" xr:uid="{8E044C50-734A-6D48-9C7E-5DB51A3E23EB}"/>
    <hyperlink ref="C5" r:id="rId1" location="page=139.34" xr:uid="{0354390B-5AB3-D04A-92E0-4E315E4AD928}"/>
    <hyperlink ref="C6" r:id="rId2" xr:uid="{CE177650-CF38-434D-B1B5-C87FE6A35DD0}"/>
  </hyperlinks>
  <printOptions horizontalCentered="1"/>
  <pageMargins left="0.70866141732283472" right="0.70866141732283472" top="0.74803149606299213" bottom="0.74803149606299213" header="0.31496062992125984" footer="0.31496062992125984"/>
  <pageSetup scale="61" fitToHeight="0" orientation="landscape"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1">
    <tabColor rgb="FFBDE6EF"/>
    <pageSetUpPr fitToPage="1"/>
  </sheetPr>
  <dimension ref="A1:F14"/>
  <sheetViews>
    <sheetView topLeftCell="C1" zoomScale="85" zoomScaleNormal="85" workbookViewId="0">
      <selection activeCell="C6" sqref="C6"/>
    </sheetView>
  </sheetViews>
  <sheetFormatPr defaultColWidth="11.453125" defaultRowHeight="12.5" x14ac:dyDescent="0.25"/>
  <cols>
    <col min="1" max="1" width="1.6328125" customWidth="1"/>
    <col min="2" max="2" width="25.6328125" customWidth="1"/>
    <col min="3" max="3" width="36" customWidth="1"/>
    <col min="4" max="4" width="110" customWidth="1"/>
    <col min="5" max="5" width="34.453125" customWidth="1"/>
    <col min="6" max="6" width="13" customWidth="1"/>
    <col min="7" max="7" width="1.6328125" customWidth="1"/>
  </cols>
  <sheetData>
    <row r="1" spans="1:6" ht="18" x14ac:dyDescent="0.25">
      <c r="B1" s="391" t="s">
        <v>211</v>
      </c>
      <c r="C1" s="391"/>
      <c r="D1" s="391"/>
      <c r="E1" s="391"/>
      <c r="F1" s="391"/>
    </row>
    <row r="4" spans="1:6" ht="28.25" customHeight="1" x14ac:dyDescent="0.25">
      <c r="B4" s="234" t="s">
        <v>15</v>
      </c>
      <c r="C4" s="234" t="s">
        <v>39</v>
      </c>
      <c r="D4" s="234" t="s">
        <v>40</v>
      </c>
      <c r="E4" s="234" t="s">
        <v>41</v>
      </c>
      <c r="F4" s="234" t="s">
        <v>42</v>
      </c>
    </row>
    <row r="5" spans="1:6" ht="66.5" customHeight="1" x14ac:dyDescent="0.3">
      <c r="A5" s="32"/>
      <c r="B5" s="30" t="str">
        <f>Inflation!B5</f>
        <v>Rapport actuariel (32e)
du Régime de pensions du Canada au 31 décembre 2024</v>
      </c>
      <c r="C5" s="232" t="s">
        <v>222</v>
      </c>
      <c r="D5" s="56" t="s">
        <v>58</v>
      </c>
      <c r="E5" s="52" t="str">
        <f>'Actions canadiennes'!E5</f>
        <v xml:space="preserve">   (4,2% + 5,1%)/2
+ 2,00%      </v>
      </c>
      <c r="F5" s="31">
        <f>'Actions canadiennes'!F5</f>
        <v>6.6500000000000004E-2</v>
      </c>
    </row>
    <row r="6" spans="1:6" ht="68.25" customHeight="1" x14ac:dyDescent="0.3">
      <c r="A6" s="32"/>
      <c r="B6" s="30" t="str">
        <f>Inflation!B6</f>
        <v>Évaluation actuarielle du Régime de rentes du Québec
au 31 décembre 2024</v>
      </c>
      <c r="C6" s="231" t="s">
        <v>227</v>
      </c>
      <c r="D6" s="56" t="s">
        <v>58</v>
      </c>
      <c r="E6" s="52" t="str">
        <f>'Actions canadiennes'!E6</f>
        <v xml:space="preserve">   3,80%
+ 2,10%</v>
      </c>
      <c r="F6" s="31">
        <f>'Actions canadiennes'!F6</f>
        <v>5.8999999999999997E-2</v>
      </c>
    </row>
    <row r="7" spans="1:6" ht="82.5" customHeight="1" x14ac:dyDescent="0.3">
      <c r="A7" s="32"/>
      <c r="B7" s="30" t="s">
        <v>43</v>
      </c>
      <c r="C7" s="231" t="str">
        <f>'Actions canadiennes'!C7</f>
        <v>Sondage annuel mené par l'Institut de planification financière et FP Canada</v>
      </c>
      <c r="D7" s="57" t="s">
        <v>168</v>
      </c>
      <c r="E7" s="112" t="s">
        <v>45</v>
      </c>
      <c r="F7" s="31">
        <f>'Sondage Institut FP Canada'!H17</f>
        <v>7.0800000000000002E-2</v>
      </c>
    </row>
    <row r="8" spans="1:6" ht="95" customHeight="1" x14ac:dyDescent="0.3">
      <c r="A8" s="32"/>
      <c r="B8" s="30" t="s">
        <v>199</v>
      </c>
      <c r="C8" s="236" t="s">
        <v>55</v>
      </c>
      <c r="D8" s="56" t="s">
        <v>190</v>
      </c>
      <c r="E8" s="56" t="s">
        <v>237</v>
      </c>
      <c r="F8" s="31">
        <f>'Données sur 50 ans'!U77</f>
        <v>8.6088751733468749E-2</v>
      </c>
    </row>
    <row r="9" spans="1:6" ht="95" customHeight="1" x14ac:dyDescent="0.3">
      <c r="A9" s="32"/>
      <c r="B9" s="30" t="s">
        <v>254</v>
      </c>
      <c r="C9" s="236" t="str">
        <f>'Actions canadiennes'!C9</f>
        <v>Rendement attentu basé sur le marché</v>
      </c>
      <c r="D9" s="56" t="s">
        <v>275</v>
      </c>
      <c r="E9" s="56" t="s">
        <v>238</v>
      </c>
      <c r="F9" s="31">
        <f>(1+'Rendement attendu marché'!G12)*(1+'Résumé des taux'!J5)-1</f>
        <v>7.1131099999999892E-2</v>
      </c>
    </row>
    <row r="10" spans="1:6" ht="55.5" customHeight="1" x14ac:dyDescent="0.3">
      <c r="A10" s="32"/>
      <c r="B10" s="33" t="s">
        <v>16</v>
      </c>
      <c r="C10" s="394" t="s">
        <v>57</v>
      </c>
      <c r="D10" s="394"/>
      <c r="E10" s="394"/>
      <c r="F10" s="36">
        <f>AVERAGE(F5:F9)-0.005</f>
        <v>6.570397034669373E-2</v>
      </c>
    </row>
    <row r="11" spans="1:6" ht="71.25" customHeight="1" x14ac:dyDescent="0.25">
      <c r="B11" s="396" t="s">
        <v>59</v>
      </c>
      <c r="C11" s="396"/>
      <c r="D11" s="396"/>
      <c r="E11" s="396"/>
      <c r="F11" s="396"/>
    </row>
    <row r="13" spans="1:6" ht="14.5" x14ac:dyDescent="0.35">
      <c r="B13" s="4"/>
      <c r="C13" s="4"/>
    </row>
    <row r="14" spans="1:6" ht="14.5" x14ac:dyDescent="0.35">
      <c r="B14" s="4"/>
      <c r="C14" s="4"/>
    </row>
  </sheetData>
  <mergeCells count="3">
    <mergeCell ref="C10:E10"/>
    <mergeCell ref="B1:F1"/>
    <mergeCell ref="B11:F11"/>
  </mergeCells>
  <hyperlinks>
    <hyperlink ref="C8" location="'Données sur 50 ans'!A1" display="Taux historiques sur 50 ans" xr:uid="{19BC44F3-9AEF-459C-B26B-8FA46C98C7D3}"/>
    <hyperlink ref="C7" location="'Sondage Institut FP Canada'!A1" display="FP Canada-Institute Survey" xr:uid="{D61A687C-F947-4FEE-852C-050E4FFCB1D6}"/>
    <hyperlink ref="C9" location="MBER!A1" display="MBER!A1" xr:uid="{2EA7C344-49B2-384E-80AE-586129598859}"/>
    <hyperlink ref="C5" r:id="rId1" location="page=139.34" xr:uid="{D86079F3-CEE9-D54B-8398-6865E0621F4D}"/>
    <hyperlink ref="C6" r:id="rId2" xr:uid="{C2065006-07D8-6A4B-BC25-9B2FAF72BC8F}"/>
  </hyperlinks>
  <printOptions horizontalCentered="1"/>
  <pageMargins left="0.70866141732283472" right="0.70866141732283472" top="0.74803149606299213" bottom="0.74803149606299213" header="0.31496062992125984" footer="0.31496062992125984"/>
  <pageSetup scale="64" fitToHeight="0" orientation="landscape"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2">
    <tabColor rgb="FFBDE6EF"/>
    <pageSetUpPr fitToPage="1"/>
  </sheetPr>
  <dimension ref="B1:F14"/>
  <sheetViews>
    <sheetView topLeftCell="C1" zoomScaleNormal="100" workbookViewId="0">
      <selection activeCell="D6" sqref="D6"/>
    </sheetView>
  </sheetViews>
  <sheetFormatPr defaultColWidth="11.453125" defaultRowHeight="12.5" x14ac:dyDescent="0.25"/>
  <cols>
    <col min="1" max="1" width="1.6328125" customWidth="1"/>
    <col min="2" max="2" width="25.6328125" customWidth="1"/>
    <col min="3" max="3" width="34.1796875" customWidth="1"/>
    <col min="4" max="4" width="98.36328125" customWidth="1"/>
    <col min="5" max="5" width="24.6328125" customWidth="1"/>
    <col min="6" max="6" width="8.6328125" customWidth="1"/>
    <col min="7" max="7" width="1.6328125" customWidth="1"/>
  </cols>
  <sheetData>
    <row r="1" spans="2:6" ht="18" x14ac:dyDescent="0.25">
      <c r="B1" s="391" t="s">
        <v>212</v>
      </c>
      <c r="C1" s="391"/>
      <c r="D1" s="391"/>
      <c r="E1" s="391"/>
      <c r="F1" s="391"/>
    </row>
    <row r="4" spans="2:6" ht="28.25" customHeight="1" x14ac:dyDescent="0.25">
      <c r="B4" s="237" t="s">
        <v>15</v>
      </c>
      <c r="C4" s="237" t="s">
        <v>60</v>
      </c>
      <c r="D4" s="237" t="s">
        <v>40</v>
      </c>
      <c r="E4" s="237" t="s">
        <v>41</v>
      </c>
      <c r="F4" s="237" t="s">
        <v>42</v>
      </c>
    </row>
    <row r="5" spans="2:6" ht="79.25" customHeight="1" x14ac:dyDescent="0.25">
      <c r="B5" s="30" t="str">
        <f>Inflation!B5</f>
        <v>Rapport actuariel (32e)
du Régime de pensions du Canada au 31 décembre 2024</v>
      </c>
      <c r="C5" s="232" t="s">
        <v>222</v>
      </c>
      <c r="D5" s="50" t="s">
        <v>276</v>
      </c>
      <c r="E5" s="52" t="s">
        <v>268</v>
      </c>
      <c r="F5" s="31">
        <f>'Actions internationales'!F5+0.01</f>
        <v>7.6499999999999999E-2</v>
      </c>
    </row>
    <row r="6" spans="2:6" ht="66.5" customHeight="1" x14ac:dyDescent="0.25">
      <c r="B6" s="30" t="str">
        <f>Inflation!B6</f>
        <v>Évaluation actuarielle du Régime de rentes du Québec
au 31 décembre 2024</v>
      </c>
      <c r="C6" s="231" t="s">
        <v>227</v>
      </c>
      <c r="D6" s="50" t="s">
        <v>276</v>
      </c>
      <c r="E6" s="175" t="s">
        <v>269</v>
      </c>
      <c r="F6" s="31">
        <f>'Actions canadiennes'!F6</f>
        <v>5.8999999999999997E-2</v>
      </c>
    </row>
    <row r="7" spans="2:6" ht="66.5" customHeight="1" x14ac:dyDescent="0.25">
      <c r="B7" s="30" t="s">
        <v>43</v>
      </c>
      <c r="C7" s="236" t="str">
        <f>'Actions canadiennes'!C7</f>
        <v>Sondage annuel mené par l'Institut de planification financière et FP Canada</v>
      </c>
      <c r="D7" s="53" t="s">
        <v>44</v>
      </c>
      <c r="E7" s="113" t="s">
        <v>45</v>
      </c>
      <c r="F7" s="77">
        <f>'Sondage Institut FP Canada'!I17</f>
        <v>7.8799999999999995E-2</v>
      </c>
    </row>
    <row r="8" spans="2:6" ht="115.5" customHeight="1" x14ac:dyDescent="0.25">
      <c r="B8" s="30" t="s">
        <v>61</v>
      </c>
      <c r="C8" s="236" t="s">
        <v>55</v>
      </c>
      <c r="D8" s="58" t="s">
        <v>62</v>
      </c>
      <c r="E8" s="59" t="s">
        <v>240</v>
      </c>
      <c r="F8" s="41">
        <f>'Données sur 50 ans'!Y77</f>
        <v>9.4374575581476439E-2</v>
      </c>
    </row>
    <row r="9" spans="2:6" ht="115.5" customHeight="1" x14ac:dyDescent="0.25">
      <c r="B9" s="30" t="s">
        <v>254</v>
      </c>
      <c r="C9" s="236" t="str">
        <f>'Actions canadiennes'!C9</f>
        <v>Rendement attentu basé sur le marché</v>
      </c>
      <c r="D9" s="53" t="s">
        <v>191</v>
      </c>
      <c r="E9" s="59" t="s">
        <v>239</v>
      </c>
      <c r="F9" s="41">
        <f>(1+'Rendement attendu marché'!H12)*(1+'Résumé des taux'!J5)-1</f>
        <v>8.9406999999999792E-2</v>
      </c>
    </row>
    <row r="10" spans="2:6" ht="48" customHeight="1" x14ac:dyDescent="0.25">
      <c r="B10" s="33" t="s">
        <v>16</v>
      </c>
      <c r="C10" s="397" t="s">
        <v>57</v>
      </c>
      <c r="D10" s="398"/>
      <c r="E10" s="399"/>
      <c r="F10" s="36">
        <f>AVERAGE(F5:F9)-0.005</f>
        <v>7.461631511629524E-2</v>
      </c>
    </row>
    <row r="11" spans="2:6" ht="54.75" customHeight="1" x14ac:dyDescent="0.3">
      <c r="B11" s="400"/>
      <c r="C11" s="400"/>
      <c r="D11" s="400"/>
      <c r="E11" s="400"/>
      <c r="F11" s="400"/>
    </row>
    <row r="12" spans="2:6" ht="43.75" customHeight="1" x14ac:dyDescent="0.25">
      <c r="B12" s="395"/>
      <c r="C12" s="395"/>
      <c r="D12" s="395"/>
      <c r="E12" s="395"/>
      <c r="F12" s="395"/>
    </row>
    <row r="14" spans="2:6" ht="14.5" x14ac:dyDescent="0.35">
      <c r="B14" s="4"/>
      <c r="C14" s="4"/>
    </row>
  </sheetData>
  <mergeCells count="4">
    <mergeCell ref="C10:E10"/>
    <mergeCell ref="B1:F1"/>
    <mergeCell ref="B12:F12"/>
    <mergeCell ref="B11:F11"/>
  </mergeCells>
  <hyperlinks>
    <hyperlink ref="C8" location="'Données sur 50 ans'!A1" display="'Données sur 50 ans'!A1" xr:uid="{00000000-0004-0000-0A00-000003000000}"/>
    <hyperlink ref="C7" location="'Sondage Institut FP Canada'!A1" display="'Sondage Institut FP Canada'!A1" xr:uid="{00000000-0004-0000-0A00-000002000000}"/>
    <hyperlink ref="C9" location="MBER!A1" display="MBER!A1" xr:uid="{2480B4FC-CC11-0244-A63B-B7B12F986AF3}"/>
    <hyperlink ref="C5" r:id="rId1" location="page=139.34" xr:uid="{4ABEC61B-23EF-944E-850E-6E6BE8BB7C0A}"/>
    <hyperlink ref="C6" r:id="rId2" xr:uid="{4BA6645E-BDE8-CF49-8362-62C011E70107}"/>
  </hyperlinks>
  <pageMargins left="0.7" right="0.7" top="0.75" bottom="0.75" header="0.3" footer="0.3"/>
  <pageSetup scale="64" fitToHeight="0" orientation="landscape"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3">
    <tabColor rgb="FFE35205"/>
  </sheetPr>
  <dimension ref="B3:E31"/>
  <sheetViews>
    <sheetView workbookViewId="0">
      <selection activeCell="B31" sqref="B31:E31"/>
    </sheetView>
  </sheetViews>
  <sheetFormatPr defaultColWidth="8.6328125" defaultRowHeight="12.5" x14ac:dyDescent="0.25"/>
  <cols>
    <col min="1" max="1" width="4.453125" customWidth="1"/>
    <col min="2" max="2" width="53" customWidth="1"/>
  </cols>
  <sheetData>
    <row r="3" spans="2:5" ht="61.5" customHeight="1" x14ac:dyDescent="0.25">
      <c r="B3" s="34" t="s">
        <v>0</v>
      </c>
    </row>
    <row r="4" spans="2:5" ht="61.5" customHeight="1" x14ac:dyDescent="0.25">
      <c r="B4" s="34"/>
    </row>
    <row r="7" spans="2:5" ht="135" customHeight="1" x14ac:dyDescent="0.25">
      <c r="B7" s="358" t="s">
        <v>13</v>
      </c>
      <c r="C7" s="358"/>
      <c r="D7" s="358"/>
      <c r="E7" s="358"/>
    </row>
    <row r="8" spans="2:5" ht="14.5" x14ac:dyDescent="0.25">
      <c r="B8" s="71"/>
      <c r="C8" s="187"/>
      <c r="D8" s="187"/>
      <c r="E8" s="188"/>
    </row>
    <row r="9" spans="2:5" ht="14.5" x14ac:dyDescent="0.25">
      <c r="B9" s="71"/>
      <c r="C9" s="187"/>
      <c r="D9" s="187"/>
      <c r="E9" s="188"/>
    </row>
    <row r="10" spans="2:5" ht="14.5" x14ac:dyDescent="0.25">
      <c r="B10" s="71"/>
      <c r="C10" s="187"/>
      <c r="D10" s="187"/>
      <c r="E10" s="188"/>
    </row>
    <row r="11" spans="2:5" ht="14.5" x14ac:dyDescent="0.25">
      <c r="B11" s="71"/>
      <c r="C11" s="187"/>
      <c r="D11" s="187"/>
      <c r="E11" s="188"/>
    </row>
    <row r="12" spans="2:5" ht="22.5" x14ac:dyDescent="0.25">
      <c r="B12" s="72"/>
      <c r="C12" s="187"/>
      <c r="D12" s="187"/>
      <c r="E12" s="188"/>
    </row>
    <row r="13" spans="2:5" ht="23.25" customHeight="1" x14ac:dyDescent="0.25">
      <c r="B13" s="359" t="s">
        <v>1</v>
      </c>
      <c r="C13" s="359"/>
      <c r="D13" s="359"/>
      <c r="E13" s="359"/>
    </row>
    <row r="14" spans="2:5" ht="25.5" customHeight="1" x14ac:dyDescent="0.25">
      <c r="B14" s="359" t="s">
        <v>2</v>
      </c>
      <c r="C14" s="359"/>
      <c r="D14" s="359"/>
      <c r="E14" s="359"/>
    </row>
    <row r="15" spans="2:5" x14ac:dyDescent="0.25">
      <c r="B15" s="189"/>
      <c r="C15" s="187"/>
      <c r="D15" s="187"/>
      <c r="E15" s="188"/>
    </row>
    <row r="16" spans="2:5" x14ac:dyDescent="0.25">
      <c r="B16" s="189"/>
      <c r="C16" s="187"/>
      <c r="D16" s="187"/>
      <c r="E16" s="188"/>
    </row>
    <row r="17" spans="2:5" x14ac:dyDescent="0.25">
      <c r="B17" s="189"/>
      <c r="C17" s="187"/>
      <c r="D17" s="187"/>
      <c r="E17" s="188"/>
    </row>
    <row r="18" spans="2:5" x14ac:dyDescent="0.25">
      <c r="B18" s="189"/>
      <c r="C18" s="187"/>
      <c r="D18" s="187"/>
      <c r="E18" s="188"/>
    </row>
    <row r="19" spans="2:5" x14ac:dyDescent="0.25">
      <c r="B19" s="189"/>
      <c r="C19" s="187"/>
      <c r="D19" s="187"/>
      <c r="E19" s="188"/>
    </row>
    <row r="20" spans="2:5" x14ac:dyDescent="0.25">
      <c r="B20" s="189"/>
      <c r="C20" s="187"/>
      <c r="D20" s="187"/>
      <c r="E20" s="188"/>
    </row>
    <row r="21" spans="2:5" ht="17.5" x14ac:dyDescent="0.25">
      <c r="B21" s="73"/>
      <c r="C21" s="187"/>
      <c r="D21" s="187"/>
      <c r="E21" s="188"/>
    </row>
    <row r="22" spans="2:5" ht="20" x14ac:dyDescent="0.25">
      <c r="B22" s="360"/>
      <c r="C22" s="360"/>
      <c r="D22" s="360"/>
      <c r="E22" s="360"/>
    </row>
    <row r="23" spans="2:5" ht="20" x14ac:dyDescent="0.25">
      <c r="B23" s="360"/>
      <c r="C23" s="360"/>
      <c r="D23" s="360"/>
      <c r="E23" s="360"/>
    </row>
    <row r="24" spans="2:5" ht="20" x14ac:dyDescent="0.25">
      <c r="B24" s="360"/>
      <c r="C24" s="360"/>
      <c r="D24" s="360"/>
      <c r="E24" s="360"/>
    </row>
    <row r="25" spans="2:5" ht="20" x14ac:dyDescent="0.25">
      <c r="B25" s="360"/>
      <c r="C25" s="360"/>
      <c r="D25" s="360"/>
      <c r="E25" s="360"/>
    </row>
    <row r="26" spans="2:5" ht="20" x14ac:dyDescent="0.25">
      <c r="B26" s="360"/>
      <c r="C26" s="360"/>
      <c r="D26" s="360"/>
      <c r="E26" s="360"/>
    </row>
    <row r="27" spans="2:5" ht="13" x14ac:dyDescent="0.25">
      <c r="B27" s="74"/>
      <c r="C27" s="187"/>
      <c r="D27" s="187"/>
      <c r="E27" s="188"/>
    </row>
    <row r="28" spans="2:5" ht="13" x14ac:dyDescent="0.25">
      <c r="B28" s="74"/>
      <c r="C28" s="187"/>
      <c r="D28" s="187"/>
      <c r="E28" s="188"/>
    </row>
    <row r="29" spans="2:5" ht="15" x14ac:dyDescent="0.25">
      <c r="B29" s="75"/>
      <c r="C29" s="187"/>
      <c r="D29" s="187"/>
      <c r="E29" s="188"/>
    </row>
    <row r="30" spans="2:5" ht="13" x14ac:dyDescent="0.25">
      <c r="B30" s="357" t="s">
        <v>213</v>
      </c>
      <c r="C30" s="357"/>
      <c r="D30" s="357"/>
      <c r="E30" s="357"/>
    </row>
    <row r="31" spans="2:5" ht="13" x14ac:dyDescent="0.25">
      <c r="B31" s="357" t="s">
        <v>214</v>
      </c>
      <c r="C31" s="357"/>
      <c r="D31" s="357"/>
      <c r="E31" s="357"/>
    </row>
  </sheetData>
  <mergeCells count="10">
    <mergeCell ref="B25:E25"/>
    <mergeCell ref="B26:E26"/>
    <mergeCell ref="B30:E30"/>
    <mergeCell ref="B31:E31"/>
    <mergeCell ref="B7:E7"/>
    <mergeCell ref="B13:E13"/>
    <mergeCell ref="B14:E14"/>
    <mergeCell ref="B22:E22"/>
    <mergeCell ref="B23:E23"/>
    <mergeCell ref="B24:E24"/>
  </mergeCell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4">
    <tabColor rgb="FFE35205"/>
    <pageSetUpPr fitToPage="1"/>
  </sheetPr>
  <dimension ref="A1:V15"/>
  <sheetViews>
    <sheetView workbookViewId="0">
      <selection sqref="A1:V1"/>
    </sheetView>
  </sheetViews>
  <sheetFormatPr defaultColWidth="8.6328125" defaultRowHeight="12.5" x14ac:dyDescent="0.25"/>
  <cols>
    <col min="1" max="3" width="8.6328125" style="7"/>
    <col min="4" max="4" width="12.36328125" style="7" customWidth="1"/>
    <col min="5" max="14" width="8.6328125" style="7" customWidth="1"/>
    <col min="15" max="22" width="10.6328125" style="7" customWidth="1"/>
    <col min="23" max="16384" width="8.6328125" style="7"/>
  </cols>
  <sheetData>
    <row r="1" spans="1:22" ht="18" x14ac:dyDescent="0.25">
      <c r="A1" s="343" t="s">
        <v>63</v>
      </c>
      <c r="B1" s="343"/>
      <c r="C1" s="343"/>
      <c r="D1" s="343"/>
      <c r="E1" s="343"/>
      <c r="F1" s="343"/>
      <c r="G1" s="343"/>
      <c r="H1" s="343"/>
      <c r="I1" s="343"/>
      <c r="J1" s="343"/>
      <c r="K1" s="343"/>
      <c r="L1" s="343"/>
      <c r="M1" s="343"/>
      <c r="N1" s="343"/>
      <c r="O1" s="343"/>
      <c r="P1" s="343"/>
      <c r="Q1" s="343"/>
      <c r="R1" s="343"/>
      <c r="S1" s="343"/>
      <c r="T1" s="343"/>
      <c r="U1" s="343"/>
      <c r="V1" s="343"/>
    </row>
    <row r="2" spans="1:22" ht="18" x14ac:dyDescent="0.25">
      <c r="A2" s="44"/>
      <c r="B2" s="44"/>
      <c r="C2" s="44"/>
      <c r="D2" s="44"/>
      <c r="E2" s="44"/>
      <c r="F2" s="44"/>
      <c r="G2" s="44"/>
      <c r="H2" s="44"/>
      <c r="I2" s="44"/>
      <c r="J2" s="44"/>
      <c r="K2" s="44"/>
      <c r="L2" s="44"/>
      <c r="M2" s="44"/>
      <c r="N2" s="44"/>
      <c r="O2" s="44"/>
      <c r="P2" s="44"/>
      <c r="Q2" s="44"/>
      <c r="R2" s="44"/>
      <c r="S2" s="44"/>
      <c r="T2" s="44"/>
      <c r="U2" s="44"/>
      <c r="V2" s="44"/>
    </row>
    <row r="3" spans="1:22" x14ac:dyDescent="0.25">
      <c r="O3" s="6"/>
      <c r="P3" s="6"/>
      <c r="Q3" s="6"/>
      <c r="R3" s="6"/>
      <c r="S3" s="6"/>
      <c r="T3" s="6"/>
    </row>
    <row r="4" spans="1:22" ht="15" customHeight="1" x14ac:dyDescent="0.3">
      <c r="A4" s="45"/>
      <c r="B4" s="45"/>
      <c r="C4" s="45"/>
      <c r="D4" s="45"/>
      <c r="E4" s="230">
        <v>2026</v>
      </c>
      <c r="F4" s="230">
        <v>2025</v>
      </c>
      <c r="G4" s="230">
        <v>2024</v>
      </c>
      <c r="H4" s="230">
        <v>2023</v>
      </c>
      <c r="I4" s="230">
        <v>2022</v>
      </c>
      <c r="J4" s="230">
        <v>2021</v>
      </c>
      <c r="K4" s="230">
        <v>2020</v>
      </c>
      <c r="L4" s="230">
        <v>2019</v>
      </c>
      <c r="M4" s="230">
        <v>2018</v>
      </c>
      <c r="N4" s="230">
        <v>2017</v>
      </c>
      <c r="O4" s="230">
        <v>2016</v>
      </c>
      <c r="P4" s="230">
        <v>2015</v>
      </c>
      <c r="Q4" s="230">
        <v>2014</v>
      </c>
      <c r="R4" s="230">
        <v>2013</v>
      </c>
      <c r="S4" s="230">
        <v>2012</v>
      </c>
      <c r="T4" s="230">
        <v>2011</v>
      </c>
      <c r="U4" s="230">
        <v>2010</v>
      </c>
      <c r="V4" s="230">
        <v>2009</v>
      </c>
    </row>
    <row r="5" spans="1:22" ht="20.25" customHeight="1" x14ac:dyDescent="0.25">
      <c r="A5" s="401" t="s">
        <v>23</v>
      </c>
      <c r="B5" s="401"/>
      <c r="C5" s="401"/>
      <c r="D5" s="401"/>
      <c r="E5" s="100">
        <f>'Résumé des taux'!J5</f>
        <v>2.0999999999999998E-2</v>
      </c>
      <c r="F5" s="100">
        <v>2.0999999999999998E-2</v>
      </c>
      <c r="G5" s="100">
        <v>2.0999999999999998E-2</v>
      </c>
      <c r="H5" s="100">
        <v>2.0999999999999998E-2</v>
      </c>
      <c r="I5" s="100">
        <v>2.0999999999999998E-2</v>
      </c>
      <c r="J5" s="100">
        <v>0.02</v>
      </c>
      <c r="K5" s="100">
        <v>0.02</v>
      </c>
      <c r="L5" s="100">
        <v>2.1000000000000001E-2</v>
      </c>
      <c r="M5" s="100">
        <v>0.02</v>
      </c>
      <c r="N5" s="46">
        <v>0.02</v>
      </c>
      <c r="O5" s="46">
        <v>2.1000000000000001E-2</v>
      </c>
      <c r="P5" s="46">
        <v>0.02</v>
      </c>
      <c r="Q5" s="46">
        <v>0.02</v>
      </c>
      <c r="R5" s="46">
        <v>2.2499999999999999E-2</v>
      </c>
      <c r="S5" s="46">
        <v>2.2499999999999999E-2</v>
      </c>
      <c r="T5" s="46">
        <v>2.2499999999999999E-2</v>
      </c>
      <c r="U5" s="47">
        <v>2.2499999999999999E-2</v>
      </c>
      <c r="V5" s="47">
        <v>2.2499999999999999E-2</v>
      </c>
    </row>
    <row r="6" spans="1:22" ht="20.25" customHeight="1" x14ac:dyDescent="0.25">
      <c r="A6" s="401" t="s">
        <v>64</v>
      </c>
      <c r="B6" s="401"/>
      <c r="C6" s="401"/>
      <c r="D6" s="401"/>
      <c r="E6" s="100">
        <f>'Résumé des taux'!J9</f>
        <v>2.4E-2</v>
      </c>
      <c r="F6" s="100">
        <v>2.4E-2</v>
      </c>
      <c r="G6" s="100">
        <v>2.4E-2</v>
      </c>
      <c r="H6" s="100">
        <v>2.3E-2</v>
      </c>
      <c r="I6" s="100">
        <v>2.3E-2</v>
      </c>
      <c r="J6" s="100">
        <v>2.3E-2</v>
      </c>
      <c r="K6" s="100">
        <v>2.4E-2</v>
      </c>
      <c r="L6" s="100">
        <v>0.03</v>
      </c>
      <c r="M6" s="100">
        <v>2.8999999999999998E-2</v>
      </c>
      <c r="N6" s="46">
        <v>2.9000000000000001E-2</v>
      </c>
      <c r="O6" s="46">
        <v>0.03</v>
      </c>
      <c r="P6" s="46">
        <v>2.9000000000000001E-2</v>
      </c>
      <c r="Q6" s="46">
        <v>0.03</v>
      </c>
      <c r="R6" s="46">
        <v>3.2500000000000001E-2</v>
      </c>
      <c r="S6" s="46">
        <v>3.2500000000000001E-2</v>
      </c>
      <c r="T6" s="46">
        <v>3.5000000000000003E-2</v>
      </c>
      <c r="U6" s="47">
        <v>3.7499999999999999E-2</v>
      </c>
      <c r="V6" s="47">
        <v>3.7499999999999999E-2</v>
      </c>
    </row>
    <row r="7" spans="1:22" ht="20.25" customHeight="1" x14ac:dyDescent="0.25">
      <c r="A7" s="401" t="s">
        <v>65</v>
      </c>
      <c r="B7" s="401"/>
      <c r="C7" s="401"/>
      <c r="D7" s="401"/>
      <c r="E7" s="100">
        <f>'Résumé des taux'!J10</f>
        <v>3.2000000000000001E-2</v>
      </c>
      <c r="F7" s="100">
        <v>3.4000000000000002E-2</v>
      </c>
      <c r="G7" s="100">
        <v>3.4000000000000002E-2</v>
      </c>
      <c r="H7" s="100">
        <v>3.2000000000000001E-2</v>
      </c>
      <c r="I7" s="100">
        <v>2.8000000000000004E-2</v>
      </c>
      <c r="J7" s="100">
        <v>2.7000000000000003E-2</v>
      </c>
      <c r="K7" s="100">
        <v>2.9000000000000001E-2</v>
      </c>
      <c r="L7" s="100">
        <v>3.9E-2</v>
      </c>
      <c r="M7" s="100">
        <v>3.9E-2</v>
      </c>
      <c r="N7" s="46">
        <v>3.9E-2</v>
      </c>
      <c r="O7" s="46">
        <v>0.04</v>
      </c>
      <c r="P7" s="46">
        <v>3.9E-2</v>
      </c>
      <c r="Q7" s="46">
        <v>0.04</v>
      </c>
      <c r="R7" s="46">
        <v>4.2500000000000003E-2</v>
      </c>
      <c r="S7" s="46">
        <v>4.4999999999999998E-2</v>
      </c>
      <c r="T7" s="46">
        <v>4.7500000000000001E-2</v>
      </c>
      <c r="U7" s="47">
        <v>0.05</v>
      </c>
      <c r="V7" s="47">
        <v>4.7500000000000001E-2</v>
      </c>
    </row>
    <row r="8" spans="1:22" ht="20.25" customHeight="1" x14ac:dyDescent="0.25">
      <c r="A8" s="401" t="s">
        <v>30</v>
      </c>
      <c r="B8" s="401"/>
      <c r="C8" s="401"/>
      <c r="D8" s="401"/>
      <c r="E8" s="100">
        <f>'Résumé des taux'!J11</f>
        <v>6.3E-2</v>
      </c>
      <c r="F8" s="100">
        <v>6.6000000000000003E-2</v>
      </c>
      <c r="G8" s="100">
        <v>6.4000000000000001E-2</v>
      </c>
      <c r="H8" s="100">
        <v>6.2E-2</v>
      </c>
      <c r="I8" s="100">
        <v>6.3E-2</v>
      </c>
      <c r="J8" s="100">
        <v>6.2E-2</v>
      </c>
      <c r="K8" s="100">
        <v>6.0999999999999999E-2</v>
      </c>
      <c r="L8" s="100">
        <v>6.0999999999999999E-2</v>
      </c>
      <c r="M8" s="100">
        <v>6.4000000000000001E-2</v>
      </c>
      <c r="N8" s="46">
        <v>6.5000000000000002E-2</v>
      </c>
      <c r="O8" s="46">
        <v>6.4000000000000001E-2</v>
      </c>
      <c r="P8" s="46">
        <v>6.3E-2</v>
      </c>
      <c r="Q8" s="46">
        <v>6.5000000000000002E-2</v>
      </c>
      <c r="R8" s="46">
        <v>7.0000000000000007E-2</v>
      </c>
      <c r="S8" s="46">
        <v>7.0000000000000007E-2</v>
      </c>
      <c r="T8" s="46">
        <v>7.0000000000000007E-2</v>
      </c>
      <c r="U8" s="47">
        <v>7.2499999999999995E-2</v>
      </c>
      <c r="V8" s="47">
        <v>7.2499999999999995E-2</v>
      </c>
    </row>
    <row r="9" spans="1:22" ht="20.25" customHeight="1" x14ac:dyDescent="0.25">
      <c r="A9" s="288" t="s">
        <v>31</v>
      </c>
      <c r="B9" s="289"/>
      <c r="C9" s="289"/>
      <c r="D9" s="290"/>
      <c r="E9" s="100">
        <f>'Résumé des taux'!J12</f>
        <v>6.4000000000000001E-2</v>
      </c>
      <c r="F9" s="306">
        <v>6.6000000000000003E-2</v>
      </c>
      <c r="G9" s="417" t="s">
        <v>169</v>
      </c>
      <c r="H9" s="418"/>
      <c r="I9" s="418"/>
      <c r="J9" s="418"/>
      <c r="K9" s="418"/>
      <c r="L9" s="418"/>
      <c r="M9" s="418"/>
      <c r="N9" s="418"/>
      <c r="O9" s="418"/>
      <c r="P9" s="418"/>
      <c r="Q9" s="418"/>
      <c r="R9" s="418"/>
      <c r="S9" s="418"/>
      <c r="T9" s="418"/>
      <c r="U9" s="418"/>
      <c r="V9" s="419"/>
    </row>
    <row r="10" spans="1:22" ht="20.25" customHeight="1" x14ac:dyDescent="0.25">
      <c r="A10" s="288" t="s">
        <v>176</v>
      </c>
      <c r="B10" s="289"/>
      <c r="C10" s="289"/>
      <c r="D10" s="290"/>
      <c r="E10" s="100">
        <f>'Résumé des taux'!J13</f>
        <v>6.6000000000000003E-2</v>
      </c>
      <c r="F10" s="307">
        <v>6.8999999999999992E-2</v>
      </c>
      <c r="G10" s="420"/>
      <c r="H10" s="421"/>
      <c r="I10" s="421"/>
      <c r="J10" s="421"/>
      <c r="K10" s="421"/>
      <c r="L10" s="421"/>
      <c r="M10" s="421"/>
      <c r="N10" s="421"/>
      <c r="O10" s="421"/>
      <c r="P10" s="421"/>
      <c r="Q10" s="421"/>
      <c r="R10" s="421"/>
      <c r="S10" s="421"/>
      <c r="T10" s="421"/>
      <c r="U10" s="421"/>
      <c r="V10" s="422"/>
    </row>
    <row r="11" spans="1:22" ht="20.25" customHeight="1" x14ac:dyDescent="0.25">
      <c r="A11" s="414" t="s">
        <v>66</v>
      </c>
      <c r="B11" s="415"/>
      <c r="C11" s="415"/>
      <c r="D11" s="416"/>
      <c r="E11" s="336"/>
      <c r="F11" s="337"/>
      <c r="G11" s="100">
        <v>6.5000000000000002E-2</v>
      </c>
      <c r="H11" s="100">
        <v>6.5000000000000002E-2</v>
      </c>
      <c r="I11" s="100">
        <v>6.6000000000000003E-2</v>
      </c>
      <c r="J11" s="100">
        <v>6.6000000000000003E-2</v>
      </c>
      <c r="K11" s="100">
        <v>6.4000000000000001E-2</v>
      </c>
      <c r="L11" s="100">
        <v>6.4000000000000001E-2</v>
      </c>
      <c r="M11" s="100">
        <v>6.7000000000000004E-2</v>
      </c>
      <c r="N11" s="48">
        <v>6.7000000000000004E-2</v>
      </c>
      <c r="O11" s="48">
        <v>6.8000000000000005E-2</v>
      </c>
      <c r="P11" s="408" t="s">
        <v>67</v>
      </c>
      <c r="Q11" s="409"/>
      <c r="R11" s="409"/>
      <c r="S11" s="409"/>
      <c r="T11" s="409"/>
      <c r="U11" s="409"/>
      <c r="V11" s="410"/>
    </row>
    <row r="12" spans="1:22" ht="20.25" customHeight="1" x14ac:dyDescent="0.25">
      <c r="A12" s="401" t="s">
        <v>32</v>
      </c>
      <c r="B12" s="401"/>
      <c r="C12" s="401"/>
      <c r="D12" s="401"/>
      <c r="E12" s="100">
        <f>'Résumé des taux'!J14</f>
        <v>7.4999999999999997E-2</v>
      </c>
      <c r="F12" s="100">
        <v>0.08</v>
      </c>
      <c r="G12" s="100">
        <v>8.299999999999999E-2</v>
      </c>
      <c r="H12" s="100">
        <v>7.3999999999999996E-2</v>
      </c>
      <c r="I12" s="100">
        <v>7.6999999999999999E-2</v>
      </c>
      <c r="J12" s="100">
        <v>7.8E-2</v>
      </c>
      <c r="K12" s="100">
        <v>7.0999999999999994E-2</v>
      </c>
      <c r="L12" s="100">
        <v>7.1999999999999995E-2</v>
      </c>
      <c r="M12" s="100">
        <v>7.3999999999999996E-2</v>
      </c>
      <c r="N12" s="48">
        <v>7.4999999999999997E-2</v>
      </c>
      <c r="O12" s="48">
        <v>7.6999999999999999E-2</v>
      </c>
      <c r="P12" s="411"/>
      <c r="Q12" s="412"/>
      <c r="R12" s="412"/>
      <c r="S12" s="412"/>
      <c r="T12" s="412"/>
      <c r="U12" s="412"/>
      <c r="V12" s="413"/>
    </row>
    <row r="13" spans="1:22" ht="20.25" customHeight="1" x14ac:dyDescent="0.25">
      <c r="A13" s="401" t="s">
        <v>33</v>
      </c>
      <c r="B13" s="401"/>
      <c r="C13" s="401"/>
      <c r="D13" s="401"/>
      <c r="E13" s="100">
        <f>'Résumé des taux'!J15</f>
        <v>4.3999999999999997E-2</v>
      </c>
      <c r="F13" s="100">
        <v>4.3999999999999997E-2</v>
      </c>
      <c r="G13" s="100">
        <v>4.3999999999999997E-2</v>
      </c>
      <c r="H13" s="100">
        <v>4.2999999999999997E-2</v>
      </c>
      <c r="I13" s="100">
        <v>4.2999999999999997E-2</v>
      </c>
      <c r="J13" s="100">
        <v>4.2999999999999997E-2</v>
      </c>
      <c r="K13" s="100">
        <v>4.3999999999999997E-2</v>
      </c>
      <c r="L13" s="100">
        <v>0.05</v>
      </c>
      <c r="M13" s="100">
        <v>4.9000000000000002E-2</v>
      </c>
      <c r="N13" s="46">
        <v>4.9000000000000002E-2</v>
      </c>
      <c r="O13" s="46">
        <v>0.05</v>
      </c>
      <c r="P13" s="46">
        <v>4.9000000000000002E-2</v>
      </c>
      <c r="Q13" s="46">
        <v>0.05</v>
      </c>
      <c r="R13" s="46">
        <v>5.2499999999999998E-2</v>
      </c>
      <c r="S13" s="46">
        <v>5.2499999999999998E-2</v>
      </c>
      <c r="T13" s="46">
        <v>5.5E-2</v>
      </c>
      <c r="U13" s="46">
        <v>5.7500000000000002E-2</v>
      </c>
      <c r="V13" s="46">
        <v>5.7500000000000002E-2</v>
      </c>
    </row>
    <row r="14" spans="1:22" ht="20.25" customHeight="1" x14ac:dyDescent="0.3">
      <c r="A14" s="401" t="s">
        <v>68</v>
      </c>
      <c r="B14" s="401"/>
      <c r="C14" s="401"/>
      <c r="D14" s="401"/>
      <c r="E14" s="100">
        <f>E5+1%</f>
        <v>3.1E-2</v>
      </c>
      <c r="F14" s="100">
        <v>3.1E-2</v>
      </c>
      <c r="G14" s="100">
        <v>3.1E-2</v>
      </c>
      <c r="H14" s="100">
        <v>3.1E-2</v>
      </c>
      <c r="I14" s="100">
        <v>3.1E-2</v>
      </c>
      <c r="J14" s="100">
        <v>0.03</v>
      </c>
      <c r="K14" s="100">
        <v>0.03</v>
      </c>
      <c r="L14" s="100">
        <v>3.1E-2</v>
      </c>
      <c r="M14" s="100">
        <v>0.03</v>
      </c>
      <c r="N14" s="46">
        <v>0.03</v>
      </c>
      <c r="O14" s="46">
        <v>3.1E-2</v>
      </c>
      <c r="P14" s="46">
        <v>0.03</v>
      </c>
      <c r="Q14" s="405" t="s">
        <v>69</v>
      </c>
      <c r="R14" s="406"/>
      <c r="S14" s="406"/>
      <c r="T14" s="406"/>
      <c r="U14" s="406"/>
      <c r="V14" s="407"/>
    </row>
    <row r="15" spans="1:22" ht="20.25" customHeight="1" x14ac:dyDescent="0.25">
      <c r="A15" s="401" t="s">
        <v>277</v>
      </c>
      <c r="B15" s="401"/>
      <c r="C15" s="401"/>
      <c r="D15" s="401"/>
      <c r="E15" s="100">
        <f>E5+1%</f>
        <v>3.1E-2</v>
      </c>
      <c r="F15" s="402" t="s">
        <v>278</v>
      </c>
      <c r="G15" s="403"/>
      <c r="H15" s="403"/>
      <c r="I15" s="403"/>
      <c r="J15" s="403"/>
      <c r="K15" s="403"/>
      <c r="L15" s="403"/>
      <c r="M15" s="403"/>
      <c r="N15" s="403"/>
      <c r="O15" s="403"/>
      <c r="P15" s="403"/>
      <c r="Q15" s="403"/>
      <c r="R15" s="403"/>
      <c r="S15" s="403"/>
      <c r="T15" s="403"/>
      <c r="U15" s="403"/>
      <c r="V15" s="404"/>
    </row>
  </sheetData>
  <mergeCells count="14">
    <mergeCell ref="A15:D15"/>
    <mergeCell ref="F15:V15"/>
    <mergeCell ref="A1:V1"/>
    <mergeCell ref="Q14:V14"/>
    <mergeCell ref="P11:V12"/>
    <mergeCell ref="A13:D13"/>
    <mergeCell ref="A14:D14"/>
    <mergeCell ref="A11:D11"/>
    <mergeCell ref="A12:D12"/>
    <mergeCell ref="A7:D7"/>
    <mergeCell ref="A8:D8"/>
    <mergeCell ref="A5:D5"/>
    <mergeCell ref="A6:D6"/>
    <mergeCell ref="G9:V10"/>
  </mergeCells>
  <printOptions horizontalCentered="1"/>
  <pageMargins left="0.70866141732283472" right="0.70866141732283472" top="0.74803149606299213" bottom="0.74803149606299213" header="0.31496062992125984" footer="0.31496062992125984"/>
  <pageSetup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5">
    <tabColor rgb="FFE35205"/>
    <pageSetUpPr fitToPage="1"/>
  </sheetPr>
  <dimension ref="B1:DD126"/>
  <sheetViews>
    <sheetView zoomScaleNormal="100" workbookViewId="0">
      <pane xSplit="4" ySplit="8" topLeftCell="E88" activePane="bottomRight" state="frozen"/>
      <selection activeCell="G110" sqref="G110"/>
      <selection pane="topRight" activeCell="G110" sqref="G110"/>
      <selection pane="bottomLeft" activeCell="G110" sqref="G110"/>
      <selection pane="bottomRight" activeCell="E126" sqref="E126"/>
    </sheetView>
  </sheetViews>
  <sheetFormatPr defaultColWidth="11.453125" defaultRowHeight="12.5" x14ac:dyDescent="0.25"/>
  <cols>
    <col min="1" max="1" width="1.6328125" style="7" customWidth="1"/>
    <col min="2" max="2" width="1.6328125" style="7" hidden="1" customWidth="1"/>
    <col min="3" max="3" width="23.453125" style="6" customWidth="1"/>
    <col min="4" max="4" width="1.6328125" style="7" customWidth="1"/>
    <col min="5" max="5" width="16.36328125" style="6" customWidth="1"/>
    <col min="6" max="6" width="1.6328125" style="6" customWidth="1"/>
    <col min="7" max="7" width="16.36328125" style="6" customWidth="1"/>
    <col min="8" max="8" width="1.6328125" style="6" customWidth="1"/>
    <col min="9" max="9" width="16.36328125" style="6" customWidth="1"/>
    <col min="10" max="10" width="1.6328125" style="6" customWidth="1"/>
    <col min="11" max="11" width="16.36328125" style="6" customWidth="1"/>
    <col min="12" max="12" width="1.6328125" style="6" customWidth="1"/>
    <col min="13" max="13" width="16.36328125" style="6" customWidth="1"/>
    <col min="14" max="14" width="1.6328125" style="6" customWidth="1"/>
    <col min="15" max="15" width="16.36328125" style="6" customWidth="1"/>
    <col min="16" max="16" width="1.6328125" style="87" customWidth="1"/>
    <col min="17" max="17" width="16.36328125" style="87" customWidth="1"/>
    <col min="18" max="18" width="1.6328125" style="87" customWidth="1"/>
    <col min="19" max="19" width="16.36328125" style="87" customWidth="1"/>
    <col min="20" max="20" width="1.6328125" style="87" customWidth="1"/>
    <col min="21" max="21" width="16.36328125" style="86" customWidth="1"/>
    <col min="22" max="22" width="1.6328125" style="87" customWidth="1"/>
    <col min="23" max="23" width="16.36328125" style="87" customWidth="1"/>
    <col min="24" max="24" width="1.6328125" style="87" customWidth="1"/>
    <col min="25" max="25" width="16.36328125" style="87" customWidth="1"/>
    <col min="26" max="26" width="2.1796875" style="87" customWidth="1"/>
    <col min="27" max="27" width="16.36328125" style="87" customWidth="1"/>
    <col min="28" max="28" width="1.6328125" style="87" customWidth="1"/>
    <col min="29" max="29" width="16.36328125" style="6" customWidth="1"/>
    <col min="30" max="30" width="1.6328125" style="7" customWidth="1"/>
    <col min="31" max="31" width="16.36328125" style="7" customWidth="1"/>
    <col min="32" max="32" width="1.6328125" style="7" customWidth="1"/>
    <col min="33" max="33" width="16.36328125" style="7" customWidth="1"/>
    <col min="34" max="34" width="1.6328125" style="7" customWidth="1"/>
    <col min="35" max="76" width="11.453125" style="7"/>
    <col min="77" max="107" width="11.453125" style="273"/>
    <col min="108" max="16384" width="11.453125" style="7"/>
  </cols>
  <sheetData>
    <row r="1" spans="3:107" ht="18" x14ac:dyDescent="0.4">
      <c r="C1" s="445" t="s">
        <v>82</v>
      </c>
      <c r="D1" s="445"/>
      <c r="E1" s="445"/>
      <c r="F1" s="445"/>
      <c r="G1" s="445"/>
      <c r="H1" s="445"/>
      <c r="I1" s="445"/>
      <c r="J1" s="445"/>
      <c r="K1" s="445"/>
      <c r="L1" s="445"/>
      <c r="M1" s="445"/>
      <c r="N1" s="445"/>
      <c r="O1" s="445"/>
      <c r="P1" s="445"/>
      <c r="Q1" s="445"/>
      <c r="R1" s="445"/>
      <c r="S1" s="445"/>
      <c r="T1" s="445"/>
      <c r="U1" s="445"/>
      <c r="V1" s="445"/>
      <c r="W1" s="445"/>
      <c r="X1" s="445"/>
      <c r="Y1" s="445"/>
      <c r="Z1" s="445"/>
      <c r="AA1" s="445"/>
      <c r="AB1" s="445"/>
      <c r="AC1" s="445"/>
      <c r="AD1" s="445"/>
      <c r="AE1" s="445"/>
      <c r="AF1" s="445"/>
      <c r="AG1" s="445"/>
    </row>
    <row r="2" spans="3:107" ht="18" x14ac:dyDescent="0.4">
      <c r="C2" s="38"/>
      <c r="D2" s="38"/>
      <c r="E2" s="38"/>
      <c r="F2" s="38"/>
      <c r="G2" s="38"/>
      <c r="H2" s="38"/>
      <c r="I2" s="38"/>
      <c r="J2" s="38"/>
      <c r="K2" s="38"/>
      <c r="L2" s="38"/>
      <c r="M2" s="38"/>
      <c r="N2" s="38"/>
      <c r="O2" s="38"/>
      <c r="P2" s="85"/>
      <c r="Q2" s="85"/>
      <c r="R2" s="85"/>
      <c r="S2" s="85"/>
      <c r="T2" s="85"/>
      <c r="U2" s="84"/>
      <c r="V2" s="85"/>
      <c r="W2" s="85"/>
      <c r="X2" s="85"/>
      <c r="Y2" s="85"/>
      <c r="Z2" s="85"/>
      <c r="AA2" s="85"/>
      <c r="AB2" s="85"/>
      <c r="AC2" s="38"/>
      <c r="AD2" s="38"/>
      <c r="AE2" s="38"/>
      <c r="AF2" s="38"/>
      <c r="AG2" s="38"/>
      <c r="AM2" s="16"/>
      <c r="AN2" s="16"/>
      <c r="AO2" s="16"/>
      <c r="AP2" s="16"/>
      <c r="AQ2" s="16"/>
      <c r="AR2" s="16"/>
      <c r="AS2" s="16"/>
      <c r="BK2" s="18"/>
    </row>
    <row r="3" spans="3:107" s="16" customFormat="1" ht="46.5" customHeight="1" x14ac:dyDescent="0.25">
      <c r="C3" s="375" t="s">
        <v>83</v>
      </c>
      <c r="D3" s="375"/>
      <c r="E3" s="375"/>
      <c r="F3" s="375"/>
      <c r="G3" s="375"/>
      <c r="H3" s="375"/>
      <c r="I3" s="375"/>
      <c r="J3" s="375"/>
      <c r="K3" s="375"/>
      <c r="L3" s="375"/>
      <c r="M3" s="375"/>
      <c r="N3" s="375"/>
      <c r="O3" s="375"/>
      <c r="P3" s="375"/>
      <c r="Q3" s="375"/>
      <c r="R3" s="375"/>
      <c r="S3" s="375"/>
      <c r="T3" s="375"/>
      <c r="U3" s="375"/>
      <c r="V3" s="375"/>
      <c r="W3" s="375"/>
      <c r="X3" s="375"/>
      <c r="Y3" s="375"/>
      <c r="Z3" s="375"/>
      <c r="AA3" s="375"/>
      <c r="AB3" s="375"/>
      <c r="AC3" s="375"/>
      <c r="AD3" s="375"/>
      <c r="AE3" s="375"/>
      <c r="AF3" s="375"/>
      <c r="AG3" s="375"/>
      <c r="AM3" s="7"/>
      <c r="AN3" s="7"/>
      <c r="AO3" s="7"/>
      <c r="AP3" s="7"/>
      <c r="AQ3" s="7"/>
      <c r="AR3" s="7"/>
      <c r="AS3" s="7"/>
      <c r="BY3" s="274"/>
      <c r="BZ3" s="274"/>
      <c r="CA3" s="274"/>
      <c r="CB3" s="274"/>
      <c r="CC3" s="274"/>
      <c r="CD3" s="274"/>
      <c r="CE3" s="274"/>
      <c r="CF3" s="274"/>
      <c r="CG3" s="274"/>
      <c r="CH3" s="274"/>
      <c r="CI3" s="274"/>
      <c r="CJ3" s="274"/>
      <c r="CK3" s="274"/>
      <c r="CL3" s="274"/>
      <c r="CM3" s="274"/>
      <c r="CN3" s="274"/>
      <c r="CO3" s="274"/>
      <c r="CP3" s="274"/>
      <c r="CQ3" s="274"/>
      <c r="CR3" s="274"/>
      <c r="CS3" s="274"/>
      <c r="CT3" s="274"/>
      <c r="CU3" s="274"/>
      <c r="CV3" s="274"/>
      <c r="CW3" s="274"/>
      <c r="CX3" s="274"/>
      <c r="CY3" s="274"/>
      <c r="CZ3" s="274"/>
      <c r="DA3" s="274"/>
      <c r="DB3" s="274"/>
      <c r="DC3" s="274"/>
    </row>
    <row r="4" spans="3:107" x14ac:dyDescent="0.25">
      <c r="BK4" s="18"/>
      <c r="BR4" s="18"/>
    </row>
    <row r="5" spans="3:107" ht="28.25" customHeight="1" x14ac:dyDescent="0.3">
      <c r="E5" s="439" t="s">
        <v>84</v>
      </c>
      <c r="F5" s="440"/>
      <c r="G5" s="441"/>
      <c r="I5" s="439" t="s">
        <v>85</v>
      </c>
      <c r="J5" s="440"/>
      <c r="K5" s="441"/>
      <c r="M5" s="439" t="s">
        <v>30</v>
      </c>
      <c r="N5" s="440"/>
      <c r="O5" s="441"/>
      <c r="Q5" s="442" t="s">
        <v>31</v>
      </c>
      <c r="R5" s="443"/>
      <c r="S5" s="444"/>
      <c r="U5" s="442" t="s">
        <v>176</v>
      </c>
      <c r="V5" s="443"/>
      <c r="W5" s="443"/>
      <c r="X5" s="185"/>
      <c r="Y5" s="450" t="s">
        <v>86</v>
      </c>
      <c r="Z5" s="450"/>
      <c r="AA5" s="451"/>
      <c r="AC5" s="439" t="s">
        <v>23</v>
      </c>
      <c r="AD5" s="440"/>
      <c r="AE5" s="440"/>
      <c r="AF5" s="440"/>
      <c r="AG5" s="441"/>
      <c r="BG5" s="426" t="s">
        <v>170</v>
      </c>
      <c r="BH5" s="427"/>
      <c r="BI5" s="428"/>
      <c r="BJ5" s="286"/>
      <c r="BK5" s="426" t="s">
        <v>171</v>
      </c>
      <c r="BL5" s="427"/>
      <c r="BM5" s="428"/>
      <c r="BN5" s="294"/>
      <c r="BO5" s="423" t="s">
        <v>172</v>
      </c>
      <c r="BP5" s="424"/>
      <c r="BQ5" s="425"/>
      <c r="BR5" s="295"/>
      <c r="BS5" s="426" t="s">
        <v>23</v>
      </c>
      <c r="BT5" s="427"/>
      <c r="BU5" s="427"/>
      <c r="BV5" s="427"/>
      <c r="BW5" s="428"/>
      <c r="CA5" s="273" t="s">
        <v>152</v>
      </c>
      <c r="CE5" s="273" t="s">
        <v>153</v>
      </c>
      <c r="CI5" s="273" t="s">
        <v>154</v>
      </c>
      <c r="CM5" s="273" t="s">
        <v>155</v>
      </c>
      <c r="CQ5" s="273" t="s">
        <v>156</v>
      </c>
      <c r="CU5" s="273" t="s">
        <v>157</v>
      </c>
      <c r="CX5" s="275"/>
      <c r="CY5" s="273" t="s">
        <v>23</v>
      </c>
    </row>
    <row r="6" spans="3:107" ht="24.75" customHeight="1" x14ac:dyDescent="0.3">
      <c r="C6" s="238" t="s">
        <v>15</v>
      </c>
      <c r="D6" s="60"/>
      <c r="E6" s="446" t="s">
        <v>87</v>
      </c>
      <c r="F6" s="447"/>
      <c r="G6" s="448"/>
      <c r="H6" s="60"/>
      <c r="I6" s="446" t="s">
        <v>88</v>
      </c>
      <c r="J6" s="447"/>
      <c r="K6" s="448"/>
      <c r="L6" s="60"/>
      <c r="M6" s="446" t="s">
        <v>89</v>
      </c>
      <c r="N6" s="447"/>
      <c r="O6" s="448"/>
      <c r="Q6" s="433" t="s">
        <v>90</v>
      </c>
      <c r="R6" s="434"/>
      <c r="S6" s="435"/>
      <c r="U6" s="433" t="s">
        <v>91</v>
      </c>
      <c r="V6" s="434"/>
      <c r="W6" s="435"/>
      <c r="X6" s="186"/>
      <c r="Y6" s="433" t="s">
        <v>92</v>
      </c>
      <c r="Z6" s="434"/>
      <c r="AA6" s="435"/>
      <c r="AB6" s="88"/>
      <c r="AC6" s="446" t="s">
        <v>93</v>
      </c>
      <c r="AD6" s="447"/>
      <c r="AE6" s="447"/>
      <c r="AF6" s="447"/>
      <c r="AG6" s="448"/>
      <c r="BG6" s="429" t="s">
        <v>161</v>
      </c>
      <c r="BH6" s="430"/>
      <c r="BI6" s="431"/>
      <c r="BJ6" s="286"/>
      <c r="BK6" s="429" t="s">
        <v>173</v>
      </c>
      <c r="BL6" s="430"/>
      <c r="BM6" s="431"/>
      <c r="BN6" s="296"/>
      <c r="BO6" s="429" t="s">
        <v>163</v>
      </c>
      <c r="BP6" s="430"/>
      <c r="BQ6" s="431"/>
      <c r="BR6" s="295"/>
      <c r="BS6" s="429" t="s">
        <v>164</v>
      </c>
      <c r="BT6" s="430"/>
      <c r="BU6" s="430"/>
      <c r="BV6" s="430"/>
      <c r="BW6" s="431"/>
      <c r="BY6" s="273" t="s">
        <v>15</v>
      </c>
      <c r="CA6" s="273" t="s">
        <v>158</v>
      </c>
      <c r="CE6" s="273" t="s">
        <v>159</v>
      </c>
      <c r="CI6" s="273" t="s">
        <v>160</v>
      </c>
      <c r="CM6" s="273" t="s">
        <v>161</v>
      </c>
      <c r="CQ6" s="273" t="s">
        <v>162</v>
      </c>
      <c r="CU6" s="273" t="s">
        <v>163</v>
      </c>
      <c r="CX6" s="275"/>
      <c r="CY6" s="273" t="s">
        <v>164</v>
      </c>
    </row>
    <row r="7" spans="3:107" ht="13.5" thickBot="1" x14ac:dyDescent="0.35">
      <c r="C7" s="23"/>
      <c r="E7" s="79" t="s">
        <v>94</v>
      </c>
      <c r="F7" s="176"/>
      <c r="G7" s="177" t="s">
        <v>95</v>
      </c>
      <c r="I7" s="79" t="s">
        <v>94</v>
      </c>
      <c r="J7" s="176"/>
      <c r="K7" s="177" t="s">
        <v>95</v>
      </c>
      <c r="M7" s="79" t="s">
        <v>94</v>
      </c>
      <c r="N7" s="176"/>
      <c r="O7" s="177" t="s">
        <v>95</v>
      </c>
      <c r="Q7" s="178" t="s">
        <v>94</v>
      </c>
      <c r="R7" s="179"/>
      <c r="S7" s="180" t="s">
        <v>95</v>
      </c>
      <c r="U7" s="181" t="s">
        <v>94</v>
      </c>
      <c r="V7" s="179"/>
      <c r="W7" s="180" t="s">
        <v>95</v>
      </c>
      <c r="Y7" s="181" t="s">
        <v>96</v>
      </c>
      <c r="Z7" s="179"/>
      <c r="AA7" s="180" t="s">
        <v>97</v>
      </c>
      <c r="AC7" s="79" t="s">
        <v>94</v>
      </c>
      <c r="AD7" s="176"/>
      <c r="AE7" s="176"/>
      <c r="AF7" s="182"/>
      <c r="AG7" s="177" t="s">
        <v>95</v>
      </c>
      <c r="BG7" s="297" t="s">
        <v>96</v>
      </c>
      <c r="BH7" s="298"/>
      <c r="BI7" s="299" t="s">
        <v>97</v>
      </c>
      <c r="BJ7" s="286"/>
      <c r="BK7" s="300" t="s">
        <v>96</v>
      </c>
      <c r="BL7" s="298"/>
      <c r="BM7" s="299" t="s">
        <v>97</v>
      </c>
      <c r="BN7" s="286"/>
      <c r="BO7" s="300" t="s">
        <v>96</v>
      </c>
      <c r="BP7" s="298"/>
      <c r="BQ7" s="299" t="s">
        <v>97</v>
      </c>
      <c r="BR7" s="295"/>
      <c r="BS7" s="297" t="s">
        <v>96</v>
      </c>
      <c r="BT7" s="298"/>
      <c r="BU7" s="301"/>
      <c r="BV7" s="301"/>
      <c r="BW7" s="299" t="s">
        <v>97</v>
      </c>
      <c r="CA7" s="273" t="s">
        <v>96</v>
      </c>
      <c r="CC7" s="273" t="s">
        <v>97</v>
      </c>
      <c r="CE7" s="273" t="s">
        <v>96</v>
      </c>
      <c r="CG7" s="273" t="s">
        <v>97</v>
      </c>
      <c r="CI7" s="273" t="s">
        <v>96</v>
      </c>
      <c r="CK7" s="273" t="s">
        <v>97</v>
      </c>
      <c r="CM7" s="273" t="s">
        <v>96</v>
      </c>
      <c r="CO7" s="273" t="s">
        <v>97</v>
      </c>
      <c r="CQ7" s="275" t="s">
        <v>96</v>
      </c>
      <c r="CS7" s="273" t="s">
        <v>97</v>
      </c>
      <c r="CU7" s="275" t="s">
        <v>96</v>
      </c>
      <c r="CW7" s="273" t="s">
        <v>97</v>
      </c>
      <c r="CX7" s="275"/>
      <c r="CY7" s="273" t="s">
        <v>96</v>
      </c>
      <c r="DC7" s="273" t="s">
        <v>97</v>
      </c>
    </row>
    <row r="8" spans="3:107" x14ac:dyDescent="0.25">
      <c r="C8" s="23"/>
      <c r="E8" s="21"/>
      <c r="G8" s="22"/>
      <c r="I8" s="21"/>
      <c r="K8" s="22"/>
      <c r="M8" s="21"/>
      <c r="O8" s="22"/>
      <c r="Q8" s="101"/>
      <c r="S8" s="90"/>
      <c r="U8" s="89"/>
      <c r="W8" s="90"/>
      <c r="Y8" s="101"/>
      <c r="AA8" s="90"/>
      <c r="AC8" s="21"/>
      <c r="AD8" s="6"/>
      <c r="AE8" s="6"/>
      <c r="AG8" s="253"/>
      <c r="BK8" s="18"/>
      <c r="BR8" s="18"/>
    </row>
    <row r="9" spans="3:107" x14ac:dyDescent="0.25">
      <c r="C9" s="23">
        <v>1960</v>
      </c>
      <c r="E9" s="338">
        <v>3.31168997360798E-2</v>
      </c>
      <c r="F9" s="15"/>
      <c r="G9" s="19">
        <f t="shared" ref="G9:G65" si="0">E9+1</f>
        <v>1.0331168997360798</v>
      </c>
      <c r="H9" s="15"/>
      <c r="I9" s="338">
        <v>0.12191772456564931</v>
      </c>
      <c r="J9" s="15"/>
      <c r="K9" s="19">
        <f t="shared" ref="K9:K65" si="1">I9+1</f>
        <v>1.1219177245656493</v>
      </c>
      <c r="L9" s="15"/>
      <c r="M9" s="338">
        <v>1.7815204992283507E-2</v>
      </c>
      <c r="N9" s="15"/>
      <c r="O9" s="19">
        <f t="shared" ref="O9:O64" si="2">M9+1</f>
        <v>1.0178152049922835</v>
      </c>
      <c r="P9" s="86"/>
      <c r="Q9" s="339">
        <v>3.7591779964790462E-2</v>
      </c>
      <c r="R9" s="86"/>
      <c r="S9" s="91">
        <f>Q9+1</f>
        <v>1.0375917799647905</v>
      </c>
      <c r="U9" s="89"/>
      <c r="V9" s="86"/>
      <c r="W9" s="91"/>
      <c r="X9" s="86"/>
      <c r="Y9" s="89"/>
      <c r="Z9" s="86"/>
      <c r="AA9" s="91"/>
      <c r="AB9" s="86"/>
      <c r="AC9" s="17">
        <v>15.7</v>
      </c>
      <c r="AD9" s="18"/>
      <c r="AE9" s="18"/>
      <c r="AF9" s="18"/>
      <c r="AG9" s="20"/>
      <c r="BG9" s="268">
        <v>3.7591779964790462E-2</v>
      </c>
      <c r="BH9" s="18"/>
      <c r="BI9" s="18">
        <v>1.0375917799647905</v>
      </c>
      <c r="BK9" s="268"/>
      <c r="BL9" s="18"/>
      <c r="BM9" s="18"/>
      <c r="BN9" s="18"/>
      <c r="BO9" s="18"/>
      <c r="BP9" s="18"/>
      <c r="BQ9" s="18"/>
      <c r="BR9" s="18"/>
      <c r="BS9" s="18">
        <v>15.7</v>
      </c>
      <c r="BT9" s="18"/>
      <c r="BU9" s="268"/>
      <c r="BV9" s="18"/>
      <c r="BW9" s="18"/>
      <c r="BY9" s="273">
        <f>AS9-C9</f>
        <v>-1960</v>
      </c>
      <c r="BZ9" s="273">
        <f t="shared" ref="BZ9:DC17" si="3">AT9-D9</f>
        <v>0</v>
      </c>
      <c r="CA9" s="273">
        <f t="shared" si="3"/>
        <v>-3.31168997360798E-2</v>
      </c>
      <c r="CB9" s="273">
        <f t="shared" si="3"/>
        <v>0</v>
      </c>
      <c r="CC9" s="273">
        <f t="shared" si="3"/>
        <v>-1.0331168997360798</v>
      </c>
      <c r="CD9" s="273">
        <f t="shared" si="3"/>
        <v>0</v>
      </c>
      <c r="CE9" s="273">
        <f t="shared" si="3"/>
        <v>-0.12191772456564931</v>
      </c>
      <c r="CF9" s="273">
        <f t="shared" si="3"/>
        <v>0</v>
      </c>
      <c r="CG9" s="273">
        <f t="shared" si="3"/>
        <v>-1.1219177245656493</v>
      </c>
      <c r="CH9" s="273">
        <f t="shared" si="3"/>
        <v>0</v>
      </c>
      <c r="CI9" s="273">
        <f t="shared" si="3"/>
        <v>-1.7815204992283507E-2</v>
      </c>
      <c r="CJ9" s="273">
        <f t="shared" si="3"/>
        <v>0</v>
      </c>
      <c r="CK9" s="273">
        <f t="shared" si="3"/>
        <v>-1.0178152049922835</v>
      </c>
      <c r="CL9" s="273">
        <f t="shared" si="3"/>
        <v>0</v>
      </c>
      <c r="CM9" s="273">
        <f t="shared" si="3"/>
        <v>0</v>
      </c>
      <c r="CN9" s="273">
        <f t="shared" si="3"/>
        <v>0</v>
      </c>
      <c r="CO9" s="273">
        <f t="shared" si="3"/>
        <v>0</v>
      </c>
      <c r="CP9" s="273">
        <f t="shared" si="3"/>
        <v>0</v>
      </c>
      <c r="CQ9" s="273">
        <f t="shared" si="3"/>
        <v>0</v>
      </c>
      <c r="CR9" s="273">
        <f t="shared" si="3"/>
        <v>0</v>
      </c>
      <c r="CS9" s="273">
        <f t="shared" si="3"/>
        <v>0</v>
      </c>
      <c r="CT9" s="273">
        <f t="shared" si="3"/>
        <v>0</v>
      </c>
      <c r="CU9" s="273">
        <f t="shared" si="3"/>
        <v>0</v>
      </c>
      <c r="CV9" s="273">
        <f t="shared" si="3"/>
        <v>0</v>
      </c>
      <c r="CW9" s="273">
        <f t="shared" si="3"/>
        <v>0</v>
      </c>
      <c r="CX9" s="273">
        <f t="shared" si="3"/>
        <v>0</v>
      </c>
      <c r="CY9" s="273">
        <f t="shared" si="3"/>
        <v>0</v>
      </c>
      <c r="CZ9" s="273">
        <f t="shared" si="3"/>
        <v>0</v>
      </c>
      <c r="DA9" s="273">
        <f t="shared" si="3"/>
        <v>0</v>
      </c>
      <c r="DB9" s="273">
        <f t="shared" si="3"/>
        <v>0</v>
      </c>
      <c r="DC9" s="273">
        <f t="shared" si="3"/>
        <v>0</v>
      </c>
    </row>
    <row r="10" spans="3:107" x14ac:dyDescent="0.25">
      <c r="C10" s="23">
        <v>1961</v>
      </c>
      <c r="E10" s="338">
        <v>2.8912695658644516E-2</v>
      </c>
      <c r="F10" s="15"/>
      <c r="G10" s="19">
        <f t="shared" si="0"/>
        <v>1.0289126956586445</v>
      </c>
      <c r="H10" s="15"/>
      <c r="I10" s="338">
        <v>9.1575107548826029E-2</v>
      </c>
      <c r="J10" s="15"/>
      <c r="K10" s="19">
        <f t="shared" si="1"/>
        <v>1.091575107548826</v>
      </c>
      <c r="L10" s="15"/>
      <c r="M10" s="338">
        <v>0.32745492303128176</v>
      </c>
      <c r="N10" s="15"/>
      <c r="O10" s="19">
        <f t="shared" si="2"/>
        <v>1.3274549230312818</v>
      </c>
      <c r="P10" s="86"/>
      <c r="Q10" s="339">
        <v>0.34575334539803526</v>
      </c>
      <c r="R10" s="86"/>
      <c r="S10" s="91">
        <f t="shared" ref="S10:S65" si="4">Q10+1</f>
        <v>1.3457533453980353</v>
      </c>
      <c r="U10" s="89"/>
      <c r="V10" s="86"/>
      <c r="W10" s="91"/>
      <c r="X10" s="86"/>
      <c r="Y10" s="89"/>
      <c r="Z10" s="86"/>
      <c r="AA10" s="91"/>
      <c r="AB10" s="86"/>
      <c r="AC10" s="17">
        <v>15.7</v>
      </c>
      <c r="AD10" s="18"/>
      <c r="AE10" s="157">
        <f>AC10/AC9-1</f>
        <v>0</v>
      </c>
      <c r="AF10" s="18"/>
      <c r="AG10" s="19">
        <f>AE10+1</f>
        <v>1</v>
      </c>
      <c r="BG10" s="268">
        <v>0.34575334539803526</v>
      </c>
      <c r="BH10" s="18"/>
      <c r="BI10" s="18">
        <v>1.3457533453980353</v>
      </c>
      <c r="BK10" s="268"/>
      <c r="BL10" s="18"/>
      <c r="BM10" s="18"/>
      <c r="BN10" s="18"/>
      <c r="BO10" s="18"/>
      <c r="BP10" s="18"/>
      <c r="BQ10" s="18"/>
      <c r="BR10" s="18"/>
      <c r="BS10" s="18">
        <v>15.7</v>
      </c>
      <c r="BT10" s="18"/>
      <c r="BU10" s="268">
        <v>0</v>
      </c>
      <c r="BV10" s="18"/>
      <c r="BW10" s="18">
        <v>1</v>
      </c>
      <c r="BY10" s="273">
        <f t="shared" ref="BY10:BY73" si="5">AS10-C10</f>
        <v>-1961</v>
      </c>
      <c r="BZ10" s="273">
        <f t="shared" si="3"/>
        <v>0</v>
      </c>
      <c r="CA10" s="273">
        <f t="shared" si="3"/>
        <v>-2.8912695658644516E-2</v>
      </c>
      <c r="CB10" s="273">
        <f t="shared" si="3"/>
        <v>0</v>
      </c>
      <c r="CC10" s="273">
        <f t="shared" si="3"/>
        <v>-1.0289126956586445</v>
      </c>
      <c r="CD10" s="273">
        <f t="shared" si="3"/>
        <v>0</v>
      </c>
      <c r="CE10" s="273">
        <f t="shared" si="3"/>
        <v>-9.1575107548826029E-2</v>
      </c>
      <c r="CF10" s="273">
        <f t="shared" si="3"/>
        <v>0</v>
      </c>
      <c r="CG10" s="273">
        <f t="shared" si="3"/>
        <v>-1.091575107548826</v>
      </c>
      <c r="CH10" s="273">
        <f t="shared" si="3"/>
        <v>0</v>
      </c>
      <c r="CI10" s="273">
        <f t="shared" si="3"/>
        <v>-0.32745492303128176</v>
      </c>
      <c r="CJ10" s="273">
        <f t="shared" si="3"/>
        <v>0</v>
      </c>
      <c r="CK10" s="273">
        <f t="shared" si="3"/>
        <v>-1.3274549230312818</v>
      </c>
      <c r="CL10" s="273">
        <f t="shared" si="3"/>
        <v>0</v>
      </c>
      <c r="CM10" s="273">
        <f t="shared" si="3"/>
        <v>0</v>
      </c>
      <c r="CN10" s="273">
        <f t="shared" si="3"/>
        <v>0</v>
      </c>
      <c r="CO10" s="273">
        <f t="shared" si="3"/>
        <v>0</v>
      </c>
      <c r="CP10" s="273">
        <f t="shared" si="3"/>
        <v>0</v>
      </c>
      <c r="CQ10" s="273">
        <f t="shared" si="3"/>
        <v>0</v>
      </c>
      <c r="CR10" s="273">
        <f t="shared" si="3"/>
        <v>0</v>
      </c>
      <c r="CS10" s="273">
        <f t="shared" si="3"/>
        <v>0</v>
      </c>
      <c r="CT10" s="273">
        <f t="shared" si="3"/>
        <v>0</v>
      </c>
      <c r="CU10" s="273">
        <f t="shared" si="3"/>
        <v>0</v>
      </c>
      <c r="CV10" s="273">
        <f t="shared" si="3"/>
        <v>0</v>
      </c>
      <c r="CW10" s="273">
        <f t="shared" si="3"/>
        <v>0</v>
      </c>
      <c r="CX10" s="273">
        <f t="shared" si="3"/>
        <v>0</v>
      </c>
      <c r="CY10" s="273">
        <f t="shared" si="3"/>
        <v>0</v>
      </c>
      <c r="CZ10" s="273">
        <f t="shared" si="3"/>
        <v>0</v>
      </c>
      <c r="DA10" s="273">
        <f t="shared" si="3"/>
        <v>0</v>
      </c>
      <c r="DB10" s="273">
        <f t="shared" si="3"/>
        <v>0</v>
      </c>
      <c r="DC10" s="273">
        <f t="shared" si="3"/>
        <v>0</v>
      </c>
    </row>
    <row r="11" spans="3:107" x14ac:dyDescent="0.25">
      <c r="C11" s="23">
        <v>1962</v>
      </c>
      <c r="E11" s="338">
        <v>4.2150191566261208E-2</v>
      </c>
      <c r="F11" s="15"/>
      <c r="G11" s="19">
        <f t="shared" si="0"/>
        <v>1.0421501915662612</v>
      </c>
      <c r="H11" s="15"/>
      <c r="I11" s="338">
        <v>5.0335657001232104E-2</v>
      </c>
      <c r="J11" s="15"/>
      <c r="K11" s="19">
        <f t="shared" si="1"/>
        <v>1.0503356570012321</v>
      </c>
      <c r="L11" s="15"/>
      <c r="M11" s="338">
        <v>-7.0944352015097745E-2</v>
      </c>
      <c r="N11" s="15"/>
      <c r="O11" s="19">
        <f t="shared" si="2"/>
        <v>0.92905564798490226</v>
      </c>
      <c r="P11" s="86"/>
      <c r="Q11" s="339">
        <v>-5.8060072369310545E-2</v>
      </c>
      <c r="R11" s="86"/>
      <c r="S11" s="91">
        <f t="shared" si="4"/>
        <v>0.94193992763068946</v>
      </c>
      <c r="U11" s="89"/>
      <c r="V11" s="86"/>
      <c r="W11" s="91"/>
      <c r="X11" s="86"/>
      <c r="Y11" s="89"/>
      <c r="Z11" s="86"/>
      <c r="AA11" s="91"/>
      <c r="AB11" s="86"/>
      <c r="AC11" s="17">
        <v>16</v>
      </c>
      <c r="AD11" s="18"/>
      <c r="AE11" s="157">
        <f t="shared" ref="AE11:AE63" si="6">AC11/AC10-1</f>
        <v>1.9108280254777066E-2</v>
      </c>
      <c r="AF11" s="18"/>
      <c r="AG11" s="19">
        <f t="shared" ref="AG11:AG65" si="7">AE11+1</f>
        <v>1.0191082802547771</v>
      </c>
      <c r="AU11" s="268"/>
      <c r="AV11" s="18"/>
      <c r="AW11" s="18"/>
      <c r="AX11" s="18"/>
      <c r="AY11" s="268"/>
      <c r="AZ11" s="18"/>
      <c r="BA11" s="18"/>
      <c r="BB11" s="18"/>
      <c r="BC11" s="268"/>
      <c r="BD11" s="18"/>
      <c r="BE11" s="18"/>
      <c r="BF11" s="18"/>
      <c r="BG11" s="268">
        <v>-5.8060072369310545E-2</v>
      </c>
      <c r="BH11" s="18"/>
      <c r="BI11" s="18">
        <v>0.94193992763068946</v>
      </c>
      <c r="BK11" s="268"/>
      <c r="BL11" s="18"/>
      <c r="BM11" s="18"/>
      <c r="BN11" s="18"/>
      <c r="BO11" s="18"/>
      <c r="BP11" s="18"/>
      <c r="BQ11" s="18"/>
      <c r="BR11" s="18"/>
      <c r="BS11" s="18">
        <v>16</v>
      </c>
      <c r="BT11" s="18"/>
      <c r="BU11" s="268">
        <v>1.9108280254777066E-2</v>
      </c>
      <c r="BV11" s="18"/>
      <c r="BW11" s="18">
        <v>1.0191082802547771</v>
      </c>
      <c r="BY11" s="273">
        <f t="shared" si="5"/>
        <v>-1962</v>
      </c>
      <c r="BZ11" s="273">
        <f t="shared" si="3"/>
        <v>0</v>
      </c>
      <c r="CA11" s="273">
        <f t="shared" si="3"/>
        <v>-4.2150191566261208E-2</v>
      </c>
      <c r="CB11" s="273">
        <f t="shared" si="3"/>
        <v>0</v>
      </c>
      <c r="CC11" s="273">
        <f t="shared" si="3"/>
        <v>-1.0421501915662612</v>
      </c>
      <c r="CD11" s="273">
        <f t="shared" si="3"/>
        <v>0</v>
      </c>
      <c r="CE11" s="273">
        <f t="shared" si="3"/>
        <v>-5.0335657001232104E-2</v>
      </c>
      <c r="CF11" s="273">
        <f t="shared" si="3"/>
        <v>0</v>
      </c>
      <c r="CG11" s="273">
        <f t="shared" si="3"/>
        <v>-1.0503356570012321</v>
      </c>
      <c r="CH11" s="273">
        <f t="shared" si="3"/>
        <v>0</v>
      </c>
      <c r="CI11" s="273">
        <f t="shared" si="3"/>
        <v>7.0944352015097745E-2</v>
      </c>
      <c r="CJ11" s="273">
        <f t="shared" si="3"/>
        <v>0</v>
      </c>
      <c r="CK11" s="273">
        <f t="shared" si="3"/>
        <v>-0.92905564798490226</v>
      </c>
      <c r="CL11" s="273">
        <f t="shared" si="3"/>
        <v>0</v>
      </c>
      <c r="CM11" s="273">
        <f t="shared" si="3"/>
        <v>0</v>
      </c>
      <c r="CN11" s="273">
        <f t="shared" si="3"/>
        <v>0</v>
      </c>
      <c r="CO11" s="273">
        <f t="shared" si="3"/>
        <v>0</v>
      </c>
      <c r="CP11" s="273">
        <f t="shared" si="3"/>
        <v>0</v>
      </c>
      <c r="CQ11" s="273">
        <f t="shared" si="3"/>
        <v>0</v>
      </c>
      <c r="CR11" s="273">
        <f t="shared" si="3"/>
        <v>0</v>
      </c>
      <c r="CS11" s="273">
        <f t="shared" si="3"/>
        <v>0</v>
      </c>
      <c r="CT11" s="273">
        <f t="shared" si="3"/>
        <v>0</v>
      </c>
      <c r="CU11" s="273">
        <f t="shared" si="3"/>
        <v>0</v>
      </c>
      <c r="CV11" s="273">
        <f t="shared" si="3"/>
        <v>0</v>
      </c>
      <c r="CW11" s="273">
        <f t="shared" si="3"/>
        <v>0</v>
      </c>
      <c r="CX11" s="273">
        <f t="shared" si="3"/>
        <v>0</v>
      </c>
      <c r="CY11" s="273">
        <f t="shared" si="3"/>
        <v>0</v>
      </c>
      <c r="CZ11" s="273">
        <f t="shared" si="3"/>
        <v>0</v>
      </c>
      <c r="DA11" s="273">
        <f t="shared" si="3"/>
        <v>0</v>
      </c>
      <c r="DB11" s="273">
        <f t="shared" si="3"/>
        <v>0</v>
      </c>
      <c r="DC11" s="273">
        <f t="shared" si="3"/>
        <v>0</v>
      </c>
    </row>
    <row r="12" spans="3:107" x14ac:dyDescent="0.25">
      <c r="C12" s="23">
        <v>1963</v>
      </c>
      <c r="E12" s="338">
        <v>3.6342371657180239E-2</v>
      </c>
      <c r="F12" s="15"/>
      <c r="G12" s="19">
        <f t="shared" si="0"/>
        <v>1.0363423716571802</v>
      </c>
      <c r="H12" s="15"/>
      <c r="I12" s="338">
        <v>4.5793320480672861E-2</v>
      </c>
      <c r="J12" s="15"/>
      <c r="K12" s="19">
        <f t="shared" si="1"/>
        <v>1.0457933204806729</v>
      </c>
      <c r="L12" s="15"/>
      <c r="M12" s="338">
        <v>0.15601111883252261</v>
      </c>
      <c r="N12" s="15"/>
      <c r="O12" s="19">
        <f t="shared" si="2"/>
        <v>1.1560111188325226</v>
      </c>
      <c r="P12" s="86"/>
      <c r="Q12" s="339">
        <v>0.23046998275982353</v>
      </c>
      <c r="R12" s="86"/>
      <c r="S12" s="91">
        <f t="shared" si="4"/>
        <v>1.2304699827598236</v>
      </c>
      <c r="T12" s="86"/>
      <c r="U12" s="89"/>
      <c r="V12" s="86"/>
      <c r="W12" s="91"/>
      <c r="X12" s="86"/>
      <c r="Y12" s="89"/>
      <c r="Z12" s="86"/>
      <c r="AA12" s="91"/>
      <c r="AB12" s="86"/>
      <c r="AC12" s="17">
        <v>16.3</v>
      </c>
      <c r="AD12" s="18"/>
      <c r="AE12" s="157">
        <f t="shared" si="6"/>
        <v>1.8750000000000044E-2</v>
      </c>
      <c r="AF12" s="18"/>
      <c r="AG12" s="19">
        <f t="shared" si="7"/>
        <v>1.01875</v>
      </c>
      <c r="AU12" s="268"/>
      <c r="AV12" s="18"/>
      <c r="AW12" s="18"/>
      <c r="AX12" s="18"/>
      <c r="AY12" s="268"/>
      <c r="AZ12" s="18"/>
      <c r="BA12" s="18"/>
      <c r="BB12" s="18"/>
      <c r="BC12" s="268"/>
      <c r="BD12" s="18"/>
      <c r="BE12" s="18"/>
      <c r="BF12" s="18"/>
      <c r="BG12" s="268">
        <v>0.23046998275982353</v>
      </c>
      <c r="BH12" s="18"/>
      <c r="BI12" s="18">
        <v>1.2304699827598236</v>
      </c>
      <c r="BJ12" s="18"/>
      <c r="BK12" s="268"/>
      <c r="BL12" s="18"/>
      <c r="BM12" s="18"/>
      <c r="BN12" s="18"/>
      <c r="BO12" s="18"/>
      <c r="BP12" s="18"/>
      <c r="BQ12" s="18"/>
      <c r="BR12" s="18"/>
      <c r="BS12" s="18">
        <v>16.3</v>
      </c>
      <c r="BT12" s="18"/>
      <c r="BU12" s="268">
        <v>1.8750000000000044E-2</v>
      </c>
      <c r="BV12" s="18"/>
      <c r="BW12" s="18">
        <v>1.01875</v>
      </c>
      <c r="BY12" s="273">
        <f t="shared" si="5"/>
        <v>-1963</v>
      </c>
      <c r="BZ12" s="273">
        <f t="shared" si="3"/>
        <v>0</v>
      </c>
      <c r="CA12" s="273">
        <f t="shared" si="3"/>
        <v>-3.6342371657180239E-2</v>
      </c>
      <c r="CB12" s="273">
        <f t="shared" si="3"/>
        <v>0</v>
      </c>
      <c r="CC12" s="273">
        <f t="shared" si="3"/>
        <v>-1.0363423716571802</v>
      </c>
      <c r="CD12" s="273">
        <f t="shared" si="3"/>
        <v>0</v>
      </c>
      <c r="CE12" s="273">
        <f t="shared" si="3"/>
        <v>-4.5793320480672861E-2</v>
      </c>
      <c r="CF12" s="273">
        <f t="shared" si="3"/>
        <v>0</v>
      </c>
      <c r="CG12" s="273">
        <f t="shared" si="3"/>
        <v>-1.0457933204806729</v>
      </c>
      <c r="CH12" s="273">
        <f t="shared" si="3"/>
        <v>0</v>
      </c>
      <c r="CI12" s="273">
        <f t="shared" si="3"/>
        <v>-0.15601111883252261</v>
      </c>
      <c r="CJ12" s="273">
        <f t="shared" si="3"/>
        <v>0</v>
      </c>
      <c r="CK12" s="273">
        <f t="shared" si="3"/>
        <v>-1.1560111188325226</v>
      </c>
      <c r="CL12" s="273">
        <f t="shared" si="3"/>
        <v>0</v>
      </c>
      <c r="CM12" s="273">
        <f t="shared" si="3"/>
        <v>0</v>
      </c>
      <c r="CN12" s="273">
        <f t="shared" si="3"/>
        <v>0</v>
      </c>
      <c r="CO12" s="273">
        <f t="shared" si="3"/>
        <v>0</v>
      </c>
      <c r="CP12" s="273">
        <f t="shared" si="3"/>
        <v>0</v>
      </c>
      <c r="CQ12" s="273">
        <f t="shared" si="3"/>
        <v>0</v>
      </c>
      <c r="CR12" s="273">
        <f t="shared" si="3"/>
        <v>0</v>
      </c>
      <c r="CS12" s="273">
        <f t="shared" si="3"/>
        <v>0</v>
      </c>
      <c r="CT12" s="273">
        <f t="shared" si="3"/>
        <v>0</v>
      </c>
      <c r="CU12" s="273">
        <f t="shared" si="3"/>
        <v>0</v>
      </c>
      <c r="CV12" s="273">
        <f t="shared" si="3"/>
        <v>0</v>
      </c>
      <c r="CW12" s="273">
        <f t="shared" si="3"/>
        <v>0</v>
      </c>
      <c r="CX12" s="273">
        <f t="shared" si="3"/>
        <v>0</v>
      </c>
      <c r="CY12" s="273">
        <f t="shared" si="3"/>
        <v>0</v>
      </c>
      <c r="CZ12" s="273">
        <f t="shared" si="3"/>
        <v>0</v>
      </c>
      <c r="DA12" s="273">
        <f t="shared" si="3"/>
        <v>0</v>
      </c>
      <c r="DB12" s="273">
        <f t="shared" si="3"/>
        <v>0</v>
      </c>
      <c r="DC12" s="273">
        <f t="shared" si="3"/>
        <v>0</v>
      </c>
    </row>
    <row r="13" spans="3:107" x14ac:dyDescent="0.25">
      <c r="C13" s="23">
        <v>1964</v>
      </c>
      <c r="E13" s="338">
        <v>3.7895931904686986E-2</v>
      </c>
      <c r="F13" s="15"/>
      <c r="G13" s="19">
        <f t="shared" si="0"/>
        <v>1.037895931904687</v>
      </c>
      <c r="H13" s="15"/>
      <c r="I13" s="338">
        <v>6.160901753890502E-2</v>
      </c>
      <c r="J13" s="15"/>
      <c r="K13" s="19">
        <f t="shared" si="1"/>
        <v>1.061609017538905</v>
      </c>
      <c r="L13" s="15"/>
      <c r="M13" s="338">
        <v>0.25432937966752212</v>
      </c>
      <c r="N13" s="15"/>
      <c r="O13" s="19">
        <f t="shared" si="2"/>
        <v>1.2543293796675221</v>
      </c>
      <c r="P13" s="86"/>
      <c r="Q13" s="339">
        <v>0.1581939105037895</v>
      </c>
      <c r="R13" s="86"/>
      <c r="S13" s="91">
        <f t="shared" si="4"/>
        <v>1.1581939105037895</v>
      </c>
      <c r="T13" s="86"/>
      <c r="U13" s="89"/>
      <c r="V13" s="86"/>
      <c r="W13" s="91"/>
      <c r="X13" s="86"/>
      <c r="Y13" s="89"/>
      <c r="Z13" s="86"/>
      <c r="AA13" s="91"/>
      <c r="AB13" s="86"/>
      <c r="AC13" s="17">
        <v>16.600000000000001</v>
      </c>
      <c r="AD13" s="18"/>
      <c r="AE13" s="157">
        <f t="shared" si="6"/>
        <v>1.8404907975460238E-2</v>
      </c>
      <c r="AF13" s="18"/>
      <c r="AG13" s="19">
        <f t="shared" si="7"/>
        <v>1.0184049079754602</v>
      </c>
      <c r="AU13" s="268"/>
      <c r="AV13" s="18"/>
      <c r="AW13" s="18"/>
      <c r="AX13" s="18"/>
      <c r="AY13" s="268"/>
      <c r="AZ13" s="18"/>
      <c r="BA13" s="18"/>
      <c r="BB13" s="18"/>
      <c r="BC13" s="268"/>
      <c r="BD13" s="18"/>
      <c r="BE13" s="18"/>
      <c r="BF13" s="18"/>
      <c r="BG13" s="268">
        <v>0.1581939105037895</v>
      </c>
      <c r="BH13" s="18"/>
      <c r="BI13" s="18">
        <v>1.1581939105037895</v>
      </c>
      <c r="BJ13" s="18"/>
      <c r="BK13" s="268"/>
      <c r="BL13" s="18"/>
      <c r="BM13" s="18"/>
      <c r="BN13" s="18"/>
      <c r="BO13" s="18"/>
      <c r="BP13" s="18"/>
      <c r="BQ13" s="18"/>
      <c r="BR13" s="18"/>
      <c r="BS13" s="18">
        <v>16.600000000000001</v>
      </c>
      <c r="BT13" s="18"/>
      <c r="BU13" s="268">
        <v>1.8404907975460238E-2</v>
      </c>
      <c r="BV13" s="18"/>
      <c r="BW13" s="18">
        <v>1.0184049079754602</v>
      </c>
      <c r="BY13" s="273">
        <f t="shared" si="5"/>
        <v>-1964</v>
      </c>
      <c r="BZ13" s="273">
        <f t="shared" si="3"/>
        <v>0</v>
      </c>
      <c r="CA13" s="273">
        <f t="shared" si="3"/>
        <v>-3.7895931904686986E-2</v>
      </c>
      <c r="CB13" s="273">
        <f t="shared" si="3"/>
        <v>0</v>
      </c>
      <c r="CC13" s="273">
        <f t="shared" si="3"/>
        <v>-1.037895931904687</v>
      </c>
      <c r="CD13" s="273">
        <f t="shared" si="3"/>
        <v>0</v>
      </c>
      <c r="CE13" s="273">
        <f t="shared" si="3"/>
        <v>-6.160901753890502E-2</v>
      </c>
      <c r="CF13" s="273">
        <f t="shared" si="3"/>
        <v>0</v>
      </c>
      <c r="CG13" s="273">
        <f t="shared" si="3"/>
        <v>-1.061609017538905</v>
      </c>
      <c r="CH13" s="273">
        <f t="shared" si="3"/>
        <v>0</v>
      </c>
      <c r="CI13" s="273">
        <f t="shared" si="3"/>
        <v>-0.25432937966752212</v>
      </c>
      <c r="CJ13" s="273">
        <f t="shared" si="3"/>
        <v>0</v>
      </c>
      <c r="CK13" s="273">
        <f t="shared" si="3"/>
        <v>-1.2543293796675221</v>
      </c>
      <c r="CL13" s="273">
        <f t="shared" si="3"/>
        <v>0</v>
      </c>
      <c r="CM13" s="273">
        <f t="shared" si="3"/>
        <v>0</v>
      </c>
      <c r="CN13" s="273">
        <f t="shared" si="3"/>
        <v>0</v>
      </c>
      <c r="CO13" s="273">
        <f t="shared" si="3"/>
        <v>0</v>
      </c>
      <c r="CP13" s="273">
        <f t="shared" si="3"/>
        <v>0</v>
      </c>
      <c r="CQ13" s="273">
        <f t="shared" si="3"/>
        <v>0</v>
      </c>
      <c r="CR13" s="273">
        <f t="shared" si="3"/>
        <v>0</v>
      </c>
      <c r="CS13" s="273">
        <f t="shared" si="3"/>
        <v>0</v>
      </c>
      <c r="CT13" s="273">
        <f t="shared" si="3"/>
        <v>0</v>
      </c>
      <c r="CU13" s="273">
        <f t="shared" si="3"/>
        <v>0</v>
      </c>
      <c r="CV13" s="273">
        <f t="shared" si="3"/>
        <v>0</v>
      </c>
      <c r="CW13" s="273">
        <f t="shared" si="3"/>
        <v>0</v>
      </c>
      <c r="CX13" s="273">
        <f t="shared" si="3"/>
        <v>0</v>
      </c>
      <c r="CY13" s="273">
        <f t="shared" si="3"/>
        <v>0</v>
      </c>
      <c r="CZ13" s="273">
        <f t="shared" si="3"/>
        <v>0</v>
      </c>
      <c r="DA13" s="273">
        <f t="shared" si="3"/>
        <v>0</v>
      </c>
      <c r="DB13" s="273">
        <f t="shared" si="3"/>
        <v>0</v>
      </c>
      <c r="DC13" s="273">
        <f t="shared" si="3"/>
        <v>0</v>
      </c>
    </row>
    <row r="14" spans="3:107" x14ac:dyDescent="0.25">
      <c r="C14" s="23">
        <v>1965</v>
      </c>
      <c r="E14" s="338">
        <v>3.9237020902695097E-2</v>
      </c>
      <c r="F14" s="15"/>
      <c r="G14" s="19">
        <f t="shared" si="0"/>
        <v>1.0392370209026951</v>
      </c>
      <c r="H14" s="15"/>
      <c r="I14" s="338">
        <v>4.7980422894733366E-4</v>
      </c>
      <c r="J14" s="15"/>
      <c r="K14" s="19">
        <f t="shared" si="1"/>
        <v>1.0004798042289473</v>
      </c>
      <c r="L14" s="15"/>
      <c r="M14" s="338">
        <v>6.681904481023393E-2</v>
      </c>
      <c r="N14" s="15"/>
      <c r="O14" s="19">
        <f t="shared" si="2"/>
        <v>1.0668190448102339</v>
      </c>
      <c r="P14" s="86"/>
      <c r="Q14" s="339">
        <v>0.12497625250011148</v>
      </c>
      <c r="R14" s="86"/>
      <c r="S14" s="91">
        <f t="shared" si="4"/>
        <v>1.1249762525001115</v>
      </c>
      <c r="T14" s="86"/>
      <c r="U14" s="339">
        <v>7.6819044810233925E-2</v>
      </c>
      <c r="V14" s="86"/>
      <c r="W14" s="91">
        <v>1.0768190448102339</v>
      </c>
      <c r="X14" s="86"/>
      <c r="Y14" s="252">
        <v>0.15339218951644007</v>
      </c>
      <c r="Z14" s="157"/>
      <c r="AA14" s="91">
        <f t="shared" ref="AA14:AA69" si="8">Y14+1</f>
        <v>1.1533921895164401</v>
      </c>
      <c r="AB14" s="86"/>
      <c r="AC14" s="17">
        <v>17.100000000000001</v>
      </c>
      <c r="AD14" s="18"/>
      <c r="AE14" s="157">
        <f t="shared" si="6"/>
        <v>3.0120481927710774E-2</v>
      </c>
      <c r="AF14" s="18"/>
      <c r="AG14" s="19">
        <f t="shared" si="7"/>
        <v>1.0301204819277108</v>
      </c>
      <c r="AU14" s="268"/>
      <c r="AV14" s="18"/>
      <c r="AW14" s="18"/>
      <c r="AX14" s="18"/>
      <c r="AY14" s="268"/>
      <c r="AZ14" s="18"/>
      <c r="BA14" s="18"/>
      <c r="BB14" s="18"/>
      <c r="BC14" s="268"/>
      <c r="BD14" s="18"/>
      <c r="BE14" s="18"/>
      <c r="BF14" s="18"/>
      <c r="BG14" s="268">
        <v>0.12497625250011148</v>
      </c>
      <c r="BH14" s="18"/>
      <c r="BI14" s="18">
        <v>1.1249762525001115</v>
      </c>
      <c r="BJ14" s="18"/>
      <c r="BK14" s="268">
        <v>7.6819044810233925E-2</v>
      </c>
      <c r="BL14" s="18"/>
      <c r="BM14" s="18">
        <v>1.0768190448102339</v>
      </c>
      <c r="BN14" s="18"/>
      <c r="BO14" s="268">
        <v>0.15339218951644007</v>
      </c>
      <c r="BP14" s="268"/>
      <c r="BQ14" s="18">
        <v>1.1533921895164401</v>
      </c>
      <c r="BR14" s="18"/>
      <c r="BS14" s="18">
        <v>17.100000000000001</v>
      </c>
      <c r="BT14" s="18"/>
      <c r="BU14" s="268">
        <v>3.0120481927710774E-2</v>
      </c>
      <c r="BV14" s="18"/>
      <c r="BW14" s="18">
        <v>1.0301204819277108</v>
      </c>
      <c r="BY14" s="273">
        <f t="shared" si="5"/>
        <v>-1965</v>
      </c>
      <c r="BZ14" s="273">
        <f t="shared" si="3"/>
        <v>0</v>
      </c>
      <c r="CA14" s="273">
        <f t="shared" si="3"/>
        <v>-3.9237020902695097E-2</v>
      </c>
      <c r="CB14" s="273">
        <f t="shared" si="3"/>
        <v>0</v>
      </c>
      <c r="CC14" s="273">
        <f t="shared" si="3"/>
        <v>-1.0392370209026951</v>
      </c>
      <c r="CD14" s="273">
        <f t="shared" si="3"/>
        <v>0</v>
      </c>
      <c r="CE14" s="273">
        <f t="shared" si="3"/>
        <v>-4.7980422894733366E-4</v>
      </c>
      <c r="CF14" s="273">
        <f t="shared" si="3"/>
        <v>0</v>
      </c>
      <c r="CG14" s="273">
        <f t="shared" si="3"/>
        <v>-1.0004798042289473</v>
      </c>
      <c r="CH14" s="273">
        <f t="shared" si="3"/>
        <v>0</v>
      </c>
      <c r="CI14" s="273">
        <f t="shared" si="3"/>
        <v>-6.681904481023393E-2</v>
      </c>
      <c r="CJ14" s="273">
        <f t="shared" si="3"/>
        <v>0</v>
      </c>
      <c r="CK14" s="273">
        <f t="shared" si="3"/>
        <v>-1.0668190448102339</v>
      </c>
      <c r="CL14" s="273">
        <f t="shared" si="3"/>
        <v>0</v>
      </c>
      <c r="CM14" s="273">
        <f t="shared" si="3"/>
        <v>0</v>
      </c>
      <c r="CN14" s="273">
        <f t="shared" si="3"/>
        <v>0</v>
      </c>
      <c r="CO14" s="273">
        <f t="shared" si="3"/>
        <v>0</v>
      </c>
      <c r="CP14" s="273">
        <f t="shared" si="3"/>
        <v>0</v>
      </c>
      <c r="CQ14" s="273">
        <f t="shared" si="3"/>
        <v>0</v>
      </c>
      <c r="CR14" s="273">
        <f t="shared" si="3"/>
        <v>0</v>
      </c>
      <c r="CS14" s="273">
        <f t="shared" si="3"/>
        <v>0</v>
      </c>
      <c r="CT14" s="273">
        <f t="shared" si="3"/>
        <v>0</v>
      </c>
      <c r="CU14" s="273">
        <f t="shared" si="3"/>
        <v>0</v>
      </c>
      <c r="CV14" s="273">
        <f t="shared" si="3"/>
        <v>0</v>
      </c>
      <c r="CW14" s="273">
        <f t="shared" si="3"/>
        <v>0</v>
      </c>
      <c r="CX14" s="273">
        <f t="shared" si="3"/>
        <v>0</v>
      </c>
      <c r="CY14" s="273">
        <f t="shared" si="3"/>
        <v>0</v>
      </c>
      <c r="CZ14" s="273">
        <f t="shared" si="3"/>
        <v>0</v>
      </c>
      <c r="DA14" s="273">
        <f t="shared" si="3"/>
        <v>0</v>
      </c>
      <c r="DB14" s="273">
        <f t="shared" si="3"/>
        <v>0</v>
      </c>
      <c r="DC14" s="273">
        <f t="shared" si="3"/>
        <v>0</v>
      </c>
    </row>
    <row r="15" spans="3:107" x14ac:dyDescent="0.25">
      <c r="C15" s="23">
        <v>1966</v>
      </c>
      <c r="E15" s="338">
        <v>5.034090087011478E-2</v>
      </c>
      <c r="F15" s="15"/>
      <c r="G15" s="19">
        <f t="shared" si="0"/>
        <v>1.0503409008701148</v>
      </c>
      <c r="H15" s="15"/>
      <c r="I15" s="338">
        <v>-1.0546387247855504E-2</v>
      </c>
      <c r="J15" s="15"/>
      <c r="K15" s="19">
        <f t="shared" si="1"/>
        <v>0.9894536127521445</v>
      </c>
      <c r="L15" s="15"/>
      <c r="M15" s="338">
        <v>-7.066832538530643E-2</v>
      </c>
      <c r="N15" s="15"/>
      <c r="O15" s="19">
        <f t="shared" si="2"/>
        <v>0.92933167461469357</v>
      </c>
      <c r="P15" s="86"/>
      <c r="Q15" s="339">
        <v>-9.4298703465291123E-2</v>
      </c>
      <c r="R15" s="86"/>
      <c r="S15" s="91">
        <f t="shared" si="4"/>
        <v>0.90570129653470888</v>
      </c>
      <c r="T15" s="86"/>
      <c r="U15" s="339">
        <v>-6.0668325385306428E-2</v>
      </c>
      <c r="V15" s="86"/>
      <c r="W15" s="91">
        <v>0.93933167461469358</v>
      </c>
      <c r="X15" s="86"/>
      <c r="Y15" s="252">
        <v>0.12867688776515873</v>
      </c>
      <c r="Z15" s="157"/>
      <c r="AA15" s="91">
        <f t="shared" si="8"/>
        <v>1.1286768877651587</v>
      </c>
      <c r="AB15" s="86"/>
      <c r="AC15" s="17">
        <v>17.7</v>
      </c>
      <c r="AD15" s="18"/>
      <c r="AE15" s="157">
        <f t="shared" si="6"/>
        <v>3.5087719298245501E-2</v>
      </c>
      <c r="AF15" s="18"/>
      <c r="AG15" s="19">
        <f t="shared" si="7"/>
        <v>1.0350877192982455</v>
      </c>
      <c r="AU15" s="268"/>
      <c r="AV15" s="18"/>
      <c r="AW15" s="18"/>
      <c r="AX15" s="18"/>
      <c r="AY15" s="268"/>
      <c r="AZ15" s="18"/>
      <c r="BA15" s="18"/>
      <c r="BB15" s="18"/>
      <c r="BC15" s="268"/>
      <c r="BD15" s="18"/>
      <c r="BE15" s="18"/>
      <c r="BF15" s="18"/>
      <c r="BG15" s="268">
        <v>-9.4298703465291123E-2</v>
      </c>
      <c r="BH15" s="18"/>
      <c r="BI15" s="18">
        <v>0.90570129653470888</v>
      </c>
      <c r="BJ15" s="18"/>
      <c r="BK15" s="268">
        <v>-6.0668325385306428E-2</v>
      </c>
      <c r="BL15" s="18"/>
      <c r="BM15" s="18">
        <v>0.93933167461469358</v>
      </c>
      <c r="BN15" s="18"/>
      <c r="BO15" s="268">
        <v>0.12867688776515873</v>
      </c>
      <c r="BP15" s="268"/>
      <c r="BQ15" s="18">
        <v>1.1286768877651587</v>
      </c>
      <c r="BR15" s="18"/>
      <c r="BS15" s="18">
        <v>17.7</v>
      </c>
      <c r="BT15" s="18"/>
      <c r="BU15" s="268">
        <v>3.5087719298245501E-2</v>
      </c>
      <c r="BV15" s="18"/>
      <c r="BW15" s="18">
        <v>1.0350877192982455</v>
      </c>
      <c r="BY15" s="273">
        <f t="shared" si="5"/>
        <v>-1966</v>
      </c>
      <c r="BZ15" s="273">
        <f t="shared" si="3"/>
        <v>0</v>
      </c>
      <c r="CA15" s="273">
        <f t="shared" si="3"/>
        <v>-5.034090087011478E-2</v>
      </c>
      <c r="CB15" s="273">
        <f t="shared" si="3"/>
        <v>0</v>
      </c>
      <c r="CC15" s="273">
        <f t="shared" si="3"/>
        <v>-1.0503409008701148</v>
      </c>
      <c r="CD15" s="273">
        <f t="shared" si="3"/>
        <v>0</v>
      </c>
      <c r="CE15" s="273">
        <f t="shared" si="3"/>
        <v>1.0546387247855504E-2</v>
      </c>
      <c r="CF15" s="273">
        <f t="shared" si="3"/>
        <v>0</v>
      </c>
      <c r="CG15" s="273">
        <f t="shared" si="3"/>
        <v>-0.9894536127521445</v>
      </c>
      <c r="CH15" s="273">
        <f t="shared" si="3"/>
        <v>0</v>
      </c>
      <c r="CI15" s="273">
        <f t="shared" si="3"/>
        <v>7.066832538530643E-2</v>
      </c>
      <c r="CJ15" s="273">
        <f t="shared" si="3"/>
        <v>0</v>
      </c>
      <c r="CK15" s="273">
        <f t="shared" si="3"/>
        <v>-0.92933167461469357</v>
      </c>
      <c r="CL15" s="273">
        <f t="shared" si="3"/>
        <v>0</v>
      </c>
      <c r="CM15" s="273">
        <f t="shared" si="3"/>
        <v>0</v>
      </c>
      <c r="CN15" s="273">
        <f t="shared" si="3"/>
        <v>0</v>
      </c>
      <c r="CO15" s="273">
        <f t="shared" si="3"/>
        <v>0</v>
      </c>
      <c r="CP15" s="273">
        <f t="shared" si="3"/>
        <v>0</v>
      </c>
      <c r="CQ15" s="273">
        <f t="shared" si="3"/>
        <v>0</v>
      </c>
      <c r="CR15" s="273">
        <f t="shared" si="3"/>
        <v>0</v>
      </c>
      <c r="CS15" s="273">
        <f t="shared" si="3"/>
        <v>0</v>
      </c>
      <c r="CT15" s="273">
        <f t="shared" si="3"/>
        <v>0</v>
      </c>
      <c r="CU15" s="273">
        <f t="shared" si="3"/>
        <v>0</v>
      </c>
      <c r="CV15" s="273">
        <f t="shared" si="3"/>
        <v>0</v>
      </c>
      <c r="CW15" s="273">
        <f t="shared" si="3"/>
        <v>0</v>
      </c>
      <c r="CX15" s="273">
        <f t="shared" si="3"/>
        <v>0</v>
      </c>
      <c r="CY15" s="273">
        <f t="shared" si="3"/>
        <v>0</v>
      </c>
      <c r="CZ15" s="273">
        <f t="shared" si="3"/>
        <v>0</v>
      </c>
      <c r="DA15" s="273">
        <f t="shared" si="3"/>
        <v>0</v>
      </c>
      <c r="DB15" s="273">
        <f t="shared" si="3"/>
        <v>0</v>
      </c>
      <c r="DC15" s="273">
        <f t="shared" si="3"/>
        <v>0</v>
      </c>
    </row>
    <row r="16" spans="3:107" x14ac:dyDescent="0.25">
      <c r="C16" s="23">
        <v>1967</v>
      </c>
      <c r="E16" s="338">
        <v>4.5931107086138345E-2</v>
      </c>
      <c r="F16" s="15"/>
      <c r="G16" s="19">
        <f t="shared" si="0"/>
        <v>1.0459311070861383</v>
      </c>
      <c r="H16" s="15"/>
      <c r="I16" s="338">
        <v>-4.8441251765539706E-3</v>
      </c>
      <c r="J16" s="15"/>
      <c r="K16" s="19">
        <f t="shared" si="1"/>
        <v>0.99515587482344603</v>
      </c>
      <c r="L16" s="15"/>
      <c r="M16" s="338">
        <v>0.18088350128286157</v>
      </c>
      <c r="N16" s="15"/>
      <c r="O16" s="19">
        <f t="shared" si="2"/>
        <v>1.1808835012828616</v>
      </c>
      <c r="P16" s="86"/>
      <c r="Q16" s="339">
        <v>0.23563231911483729</v>
      </c>
      <c r="R16" s="86"/>
      <c r="S16" s="91">
        <f t="shared" si="4"/>
        <v>1.2356323191148373</v>
      </c>
      <c r="T16" s="86"/>
      <c r="U16" s="339">
        <v>0.19088350128286161</v>
      </c>
      <c r="V16" s="86"/>
      <c r="W16" s="91">
        <f t="shared" ref="W16:W65" si="9">U16+1</f>
        <v>1.1908835012828616</v>
      </c>
      <c r="X16" s="86"/>
      <c r="Y16" s="252">
        <v>0.10511556109274478</v>
      </c>
      <c r="Z16" s="157"/>
      <c r="AA16" s="91">
        <f t="shared" si="8"/>
        <v>1.1051155610927448</v>
      </c>
      <c r="AB16" s="86"/>
      <c r="AC16" s="17">
        <v>18.399999999999999</v>
      </c>
      <c r="AD16" s="18"/>
      <c r="AE16" s="157">
        <f t="shared" si="6"/>
        <v>3.9548022598870025E-2</v>
      </c>
      <c r="AF16" s="18"/>
      <c r="AG16" s="19">
        <f t="shared" si="7"/>
        <v>1.03954802259887</v>
      </c>
      <c r="AU16" s="268"/>
      <c r="AV16" s="18"/>
      <c r="AW16" s="18"/>
      <c r="AX16" s="18"/>
      <c r="AY16" s="268"/>
      <c r="AZ16" s="18"/>
      <c r="BA16" s="18"/>
      <c r="BB16" s="18"/>
      <c r="BC16" s="268"/>
      <c r="BD16" s="18"/>
      <c r="BE16" s="18"/>
      <c r="BF16" s="18"/>
      <c r="BG16" s="268">
        <v>0.23563231911483729</v>
      </c>
      <c r="BH16" s="18"/>
      <c r="BI16" s="18">
        <v>1.2356323191148373</v>
      </c>
      <c r="BJ16" s="18"/>
      <c r="BK16" s="268">
        <v>0.19088350128286161</v>
      </c>
      <c r="BL16" s="18"/>
      <c r="BM16" s="18">
        <v>1.1908835012828616</v>
      </c>
      <c r="BN16" s="18"/>
      <c r="BO16" s="268">
        <v>0.10511556109274478</v>
      </c>
      <c r="BP16" s="268"/>
      <c r="BQ16" s="18">
        <v>1.1051155610927448</v>
      </c>
      <c r="BR16" s="18"/>
      <c r="BS16" s="18">
        <v>18.399999999999999</v>
      </c>
      <c r="BT16" s="18"/>
      <c r="BU16" s="268">
        <v>3.9548022598870025E-2</v>
      </c>
      <c r="BV16" s="18"/>
      <c r="BW16" s="18">
        <v>1.03954802259887</v>
      </c>
      <c r="BY16" s="273">
        <f t="shared" si="5"/>
        <v>-1967</v>
      </c>
      <c r="BZ16" s="273">
        <f t="shared" si="3"/>
        <v>0</v>
      </c>
      <c r="CA16" s="273">
        <f t="shared" si="3"/>
        <v>-4.5931107086138345E-2</v>
      </c>
      <c r="CB16" s="273">
        <f t="shared" si="3"/>
        <v>0</v>
      </c>
      <c r="CC16" s="273">
        <f t="shared" si="3"/>
        <v>-1.0459311070861383</v>
      </c>
      <c r="CD16" s="273">
        <f t="shared" si="3"/>
        <v>0</v>
      </c>
      <c r="CE16" s="273">
        <f t="shared" si="3"/>
        <v>4.8441251765539706E-3</v>
      </c>
      <c r="CF16" s="273">
        <f t="shared" si="3"/>
        <v>0</v>
      </c>
      <c r="CG16" s="273">
        <f t="shared" si="3"/>
        <v>-0.99515587482344603</v>
      </c>
      <c r="CH16" s="273">
        <f t="shared" si="3"/>
        <v>0</v>
      </c>
      <c r="CI16" s="273">
        <f t="shared" si="3"/>
        <v>-0.18088350128286157</v>
      </c>
      <c r="CJ16" s="273">
        <f t="shared" si="3"/>
        <v>0</v>
      </c>
      <c r="CK16" s="273">
        <f t="shared" si="3"/>
        <v>-1.1808835012828616</v>
      </c>
      <c r="CL16" s="273">
        <f t="shared" si="3"/>
        <v>0</v>
      </c>
      <c r="CM16" s="273">
        <f t="shared" si="3"/>
        <v>0</v>
      </c>
      <c r="CN16" s="273">
        <f t="shared" si="3"/>
        <v>0</v>
      </c>
      <c r="CO16" s="273">
        <f t="shared" si="3"/>
        <v>0</v>
      </c>
      <c r="CP16" s="273">
        <f t="shared" si="3"/>
        <v>0</v>
      </c>
      <c r="CQ16" s="273">
        <f t="shared" si="3"/>
        <v>0</v>
      </c>
      <c r="CR16" s="273">
        <f t="shared" si="3"/>
        <v>0</v>
      </c>
      <c r="CS16" s="273">
        <f t="shared" si="3"/>
        <v>0</v>
      </c>
      <c r="CT16" s="273">
        <f t="shared" si="3"/>
        <v>0</v>
      </c>
      <c r="CU16" s="273">
        <f t="shared" si="3"/>
        <v>0</v>
      </c>
      <c r="CV16" s="273">
        <f t="shared" si="3"/>
        <v>0</v>
      </c>
      <c r="CW16" s="273">
        <f t="shared" si="3"/>
        <v>0</v>
      </c>
      <c r="CX16" s="273">
        <f t="shared" si="3"/>
        <v>0</v>
      </c>
      <c r="CY16" s="273">
        <f t="shared" si="3"/>
        <v>0</v>
      </c>
      <c r="CZ16" s="273">
        <f t="shared" si="3"/>
        <v>0</v>
      </c>
      <c r="DA16" s="273">
        <f t="shared" si="3"/>
        <v>0</v>
      </c>
      <c r="DB16" s="273">
        <f t="shared" si="3"/>
        <v>0</v>
      </c>
      <c r="DC16" s="273">
        <f t="shared" si="3"/>
        <v>0</v>
      </c>
    </row>
    <row r="17" spans="3:107" x14ac:dyDescent="0.25">
      <c r="C17" s="23">
        <v>1968</v>
      </c>
      <c r="E17" s="338">
        <v>6.4439064352103337E-2</v>
      </c>
      <c r="F17" s="15"/>
      <c r="G17" s="19">
        <f t="shared" si="0"/>
        <v>1.0644390643521033</v>
      </c>
      <c r="H17" s="15"/>
      <c r="I17" s="338">
        <v>2.142193418339966E-2</v>
      </c>
      <c r="J17" s="15"/>
      <c r="K17" s="19">
        <f t="shared" si="1"/>
        <v>1.0214219341833997</v>
      </c>
      <c r="L17" s="15"/>
      <c r="M17" s="338">
        <v>0.22445091710619547</v>
      </c>
      <c r="N17" s="15"/>
      <c r="O17" s="19">
        <f t="shared" si="2"/>
        <v>1.2244509171061955</v>
      </c>
      <c r="P17" s="86"/>
      <c r="Q17" s="339">
        <v>0.10259578679356585</v>
      </c>
      <c r="R17" s="86"/>
      <c r="S17" s="91">
        <f t="shared" si="4"/>
        <v>1.1025957867935658</v>
      </c>
      <c r="T17" s="86"/>
      <c r="U17" s="339">
        <v>0.23445091710619548</v>
      </c>
      <c r="V17" s="86"/>
      <c r="W17" s="91">
        <f t="shared" si="9"/>
        <v>1.2344509171061955</v>
      </c>
      <c r="X17" s="86"/>
      <c r="Y17" s="252">
        <v>0.39824684828313228</v>
      </c>
      <c r="Z17" s="157"/>
      <c r="AA17" s="91">
        <f t="shared" si="8"/>
        <v>1.3982468482831323</v>
      </c>
      <c r="AB17" s="86"/>
      <c r="AC17" s="17">
        <v>19.2</v>
      </c>
      <c r="AD17" s="18"/>
      <c r="AE17" s="157">
        <f t="shared" si="6"/>
        <v>4.3478260869565188E-2</v>
      </c>
      <c r="AF17" s="18"/>
      <c r="AG17" s="19">
        <f t="shared" si="7"/>
        <v>1.0434782608695652</v>
      </c>
      <c r="AU17" s="268"/>
      <c r="AV17" s="18"/>
      <c r="AW17" s="18"/>
      <c r="AX17" s="18"/>
      <c r="AY17" s="268"/>
      <c r="AZ17" s="18"/>
      <c r="BA17" s="18"/>
      <c r="BB17" s="18"/>
      <c r="BC17" s="268"/>
      <c r="BD17" s="18"/>
      <c r="BE17" s="18"/>
      <c r="BF17" s="18"/>
      <c r="BG17" s="268">
        <v>0.10259578679356585</v>
      </c>
      <c r="BH17" s="18"/>
      <c r="BI17" s="18">
        <v>1.1025957867935658</v>
      </c>
      <c r="BJ17" s="18"/>
      <c r="BK17" s="268">
        <v>0.23445091710619548</v>
      </c>
      <c r="BL17" s="18"/>
      <c r="BM17" s="18">
        <v>1.2344509171061955</v>
      </c>
      <c r="BN17" s="18"/>
      <c r="BO17" s="268">
        <v>0.39824684828313228</v>
      </c>
      <c r="BP17" s="268"/>
      <c r="BQ17" s="18">
        <v>1.3982468482831323</v>
      </c>
      <c r="BR17" s="18"/>
      <c r="BS17" s="18">
        <v>19.2</v>
      </c>
      <c r="BT17" s="18"/>
      <c r="BU17" s="268">
        <v>4.3478260869565188E-2</v>
      </c>
      <c r="BV17" s="18"/>
      <c r="BW17" s="18">
        <v>1.0434782608695652</v>
      </c>
      <c r="BY17" s="273">
        <f t="shared" si="5"/>
        <v>-1968</v>
      </c>
      <c r="BZ17" s="273">
        <f t="shared" si="3"/>
        <v>0</v>
      </c>
      <c r="CA17" s="273">
        <f t="shared" si="3"/>
        <v>-6.4439064352103337E-2</v>
      </c>
      <c r="CB17" s="273">
        <f t="shared" si="3"/>
        <v>0</v>
      </c>
      <c r="CC17" s="273">
        <f t="shared" si="3"/>
        <v>-1.0644390643521033</v>
      </c>
      <c r="CD17" s="273">
        <f t="shared" si="3"/>
        <v>0</v>
      </c>
      <c r="CE17" s="273">
        <f t="shared" si="3"/>
        <v>-2.142193418339966E-2</v>
      </c>
      <c r="CF17" s="273">
        <f t="shared" si="3"/>
        <v>0</v>
      </c>
      <c r="CG17" s="273">
        <f t="shared" si="3"/>
        <v>-1.0214219341833997</v>
      </c>
      <c r="CH17" s="273">
        <f t="shared" si="3"/>
        <v>0</v>
      </c>
      <c r="CI17" s="273">
        <f t="shared" si="3"/>
        <v>-0.22445091710619547</v>
      </c>
      <c r="CJ17" s="273">
        <f t="shared" si="3"/>
        <v>0</v>
      </c>
      <c r="CK17" s="273">
        <f t="shared" si="3"/>
        <v>-1.2244509171061955</v>
      </c>
      <c r="CL17" s="273">
        <f t="shared" si="3"/>
        <v>0</v>
      </c>
      <c r="CM17" s="273">
        <f t="shared" si="3"/>
        <v>0</v>
      </c>
      <c r="CN17" s="273">
        <f t="shared" si="3"/>
        <v>0</v>
      </c>
      <c r="CO17" s="273">
        <f t="shared" ref="CO17:CO77" si="10">BI17-S17</f>
        <v>0</v>
      </c>
      <c r="CP17" s="273">
        <f t="shared" ref="CP17:CP77" si="11">BJ17-T17</f>
        <v>0</v>
      </c>
      <c r="CQ17" s="273">
        <f t="shared" ref="CQ17:CQ77" si="12">BK17-U17</f>
        <v>0</v>
      </c>
      <c r="CR17" s="273">
        <f t="shared" ref="CR17:CR77" si="13">BL17-V17</f>
        <v>0</v>
      </c>
      <c r="CS17" s="273">
        <f t="shared" ref="CS17:CS77" si="14">BM17-W17</f>
        <v>0</v>
      </c>
      <c r="CT17" s="273">
        <f t="shared" ref="CT17:CT77" si="15">BN17-X17</f>
        <v>0</v>
      </c>
      <c r="CU17" s="273">
        <f t="shared" ref="CU17:CU77" si="16">BO17-Y17</f>
        <v>0</v>
      </c>
      <c r="CV17" s="273">
        <f t="shared" ref="CV17:CV77" si="17">BP17-Z17</f>
        <v>0</v>
      </c>
      <c r="CW17" s="273">
        <f t="shared" ref="CW17:CW77" si="18">BQ17-AA17</f>
        <v>0</v>
      </c>
      <c r="CX17" s="273">
        <f t="shared" ref="CX17:CX77" si="19">BR17-AB17</f>
        <v>0</v>
      </c>
      <c r="CY17" s="273">
        <f t="shared" ref="CY17:CY77" si="20">BS17-AC17</f>
        <v>0</v>
      </c>
      <c r="CZ17" s="273">
        <f t="shared" ref="CZ17:CZ77" si="21">BT17-AD17</f>
        <v>0</v>
      </c>
      <c r="DA17" s="273">
        <f t="shared" ref="DA17:DA77" si="22">BU17-AE17</f>
        <v>0</v>
      </c>
      <c r="DB17" s="273">
        <f t="shared" ref="DB17:DB77" si="23">BV17-AF17</f>
        <v>0</v>
      </c>
      <c r="DC17" s="273">
        <f t="shared" ref="DC17:DC77" si="24">BW17-AG17</f>
        <v>0</v>
      </c>
    </row>
    <row r="18" spans="3:107" x14ac:dyDescent="0.25">
      <c r="C18" s="23">
        <v>1969</v>
      </c>
      <c r="E18" s="338">
        <v>7.0852018768237546E-2</v>
      </c>
      <c r="F18" s="15"/>
      <c r="G18" s="19">
        <f t="shared" si="0"/>
        <v>1.0708520187682375</v>
      </c>
      <c r="H18" s="15"/>
      <c r="I18" s="338">
        <v>-2.8598681867983866E-2</v>
      </c>
      <c r="J18" s="15"/>
      <c r="K18" s="19">
        <f t="shared" si="1"/>
        <v>0.97140131813201613</v>
      </c>
      <c r="L18" s="15"/>
      <c r="M18" s="338">
        <v>-8.087847655295799E-3</v>
      </c>
      <c r="N18" s="15"/>
      <c r="O18" s="19">
        <f t="shared" si="2"/>
        <v>0.9919121523447042</v>
      </c>
      <c r="P18" s="86"/>
      <c r="Q18" s="339">
        <v>-8.3257595662318482E-2</v>
      </c>
      <c r="R18" s="86"/>
      <c r="S18" s="91">
        <f t="shared" si="4"/>
        <v>0.9167424043376815</v>
      </c>
      <c r="T18" s="86"/>
      <c r="U18" s="339">
        <v>1.9121523447042012E-3</v>
      </c>
      <c r="V18" s="86"/>
      <c r="W18" s="91">
        <f t="shared" si="9"/>
        <v>1.0019121523447041</v>
      </c>
      <c r="X18" s="86"/>
      <c r="Y18" s="252">
        <v>0.17247241553639325</v>
      </c>
      <c r="Z18" s="157"/>
      <c r="AA18" s="91">
        <f t="shared" si="8"/>
        <v>1.1724724155363933</v>
      </c>
      <c r="AB18" s="86"/>
      <c r="AC18" s="17">
        <v>20.100000000000001</v>
      </c>
      <c r="AD18" s="18"/>
      <c r="AE18" s="157">
        <f t="shared" si="6"/>
        <v>4.6875000000000222E-2</v>
      </c>
      <c r="AF18" s="18"/>
      <c r="AG18" s="19">
        <f t="shared" si="7"/>
        <v>1.0468750000000002</v>
      </c>
      <c r="AU18" s="268"/>
      <c r="AV18" s="18"/>
      <c r="AW18" s="18"/>
      <c r="AX18" s="18"/>
      <c r="AY18" s="268"/>
      <c r="AZ18" s="18"/>
      <c r="BA18" s="18"/>
      <c r="BB18" s="18"/>
      <c r="BC18" s="268"/>
      <c r="BD18" s="18"/>
      <c r="BE18" s="18"/>
      <c r="BF18" s="18"/>
      <c r="BG18" s="268">
        <v>-8.3257595662318482E-2</v>
      </c>
      <c r="BH18" s="18"/>
      <c r="BI18" s="18">
        <v>0.9167424043376815</v>
      </c>
      <c r="BJ18" s="18"/>
      <c r="BK18" s="268">
        <v>1.9121523447042012E-3</v>
      </c>
      <c r="BL18" s="18"/>
      <c r="BM18" s="18">
        <v>1.0019121523447041</v>
      </c>
      <c r="BN18" s="18"/>
      <c r="BO18" s="268">
        <v>0.17247241553639325</v>
      </c>
      <c r="BP18" s="268"/>
      <c r="BQ18" s="18">
        <v>1.1724724155363933</v>
      </c>
      <c r="BR18" s="18"/>
      <c r="BS18" s="18">
        <v>20.100000000000001</v>
      </c>
      <c r="BT18" s="18"/>
      <c r="BU18" s="268">
        <v>4.6875000000000222E-2</v>
      </c>
      <c r="BV18" s="18"/>
      <c r="BW18" s="18">
        <v>1.0468750000000002</v>
      </c>
      <c r="BY18" s="273">
        <f t="shared" si="5"/>
        <v>-1969</v>
      </c>
      <c r="BZ18" s="273">
        <f t="shared" ref="BZ18:BZ77" si="25">AT18-D18</f>
        <v>0</v>
      </c>
      <c r="CA18" s="273">
        <f t="shared" ref="CA18:CA77" si="26">AU18-E18</f>
        <v>-7.0852018768237546E-2</v>
      </c>
      <c r="CB18" s="273">
        <f t="shared" ref="CB18:CB77" si="27">AV18-F18</f>
        <v>0</v>
      </c>
      <c r="CC18" s="273">
        <f t="shared" ref="CC18:CC77" si="28">AW18-G18</f>
        <v>-1.0708520187682375</v>
      </c>
      <c r="CD18" s="273">
        <f t="shared" ref="CD18:CD77" si="29">AX18-H18</f>
        <v>0</v>
      </c>
      <c r="CE18" s="273">
        <f t="shared" ref="CE18:CE77" si="30">AY18-I18</f>
        <v>2.8598681867983866E-2</v>
      </c>
      <c r="CF18" s="273">
        <f t="shared" ref="CF18:CF77" si="31">AZ18-J18</f>
        <v>0</v>
      </c>
      <c r="CG18" s="273">
        <f t="shared" ref="CG18:CG77" si="32">BA18-K18</f>
        <v>-0.97140131813201613</v>
      </c>
      <c r="CH18" s="273">
        <f t="shared" ref="CH18:CH77" si="33">BB18-L18</f>
        <v>0</v>
      </c>
      <c r="CI18" s="273">
        <f t="shared" ref="CI18:CI77" si="34">BC18-M18</f>
        <v>8.087847655295799E-3</v>
      </c>
      <c r="CJ18" s="273">
        <f t="shared" ref="CJ18:CJ77" si="35">BD18-N18</f>
        <v>0</v>
      </c>
      <c r="CK18" s="273">
        <f t="shared" ref="CK18:CK77" si="36">BE18-O18</f>
        <v>-0.9919121523447042</v>
      </c>
      <c r="CL18" s="273">
        <f t="shared" ref="CL18:CL77" si="37">BF18-P18</f>
        <v>0</v>
      </c>
      <c r="CM18" s="273">
        <f t="shared" ref="CM18:CM77" si="38">BG18-Q18</f>
        <v>0</v>
      </c>
      <c r="CN18" s="273">
        <f t="shared" ref="CN18:CN77" si="39">BH18-R18</f>
        <v>0</v>
      </c>
      <c r="CO18" s="273">
        <f t="shared" si="10"/>
        <v>0</v>
      </c>
      <c r="CP18" s="273">
        <f t="shared" si="11"/>
        <v>0</v>
      </c>
      <c r="CQ18" s="273">
        <f t="shared" si="12"/>
        <v>0</v>
      </c>
      <c r="CR18" s="273">
        <f t="shared" si="13"/>
        <v>0</v>
      </c>
      <c r="CS18" s="273">
        <f t="shared" si="14"/>
        <v>0</v>
      </c>
      <c r="CT18" s="273">
        <f t="shared" si="15"/>
        <v>0</v>
      </c>
      <c r="CU18" s="273">
        <f t="shared" si="16"/>
        <v>0</v>
      </c>
      <c r="CV18" s="273">
        <f t="shared" si="17"/>
        <v>0</v>
      </c>
      <c r="CW18" s="273">
        <f t="shared" si="18"/>
        <v>0</v>
      </c>
      <c r="CX18" s="273">
        <f t="shared" si="19"/>
        <v>0</v>
      </c>
      <c r="CY18" s="273">
        <f t="shared" si="20"/>
        <v>0</v>
      </c>
      <c r="CZ18" s="273">
        <f t="shared" si="21"/>
        <v>0</v>
      </c>
      <c r="DA18" s="273">
        <f t="shared" si="22"/>
        <v>0</v>
      </c>
      <c r="DB18" s="273">
        <f t="shared" si="23"/>
        <v>0</v>
      </c>
      <c r="DC18" s="273">
        <f t="shared" si="24"/>
        <v>0</v>
      </c>
    </row>
    <row r="19" spans="3:107" x14ac:dyDescent="0.25">
      <c r="C19" s="23">
        <v>1970</v>
      </c>
      <c r="E19" s="338">
        <v>6.7001691572987632E-2</v>
      </c>
      <c r="F19" s="15"/>
      <c r="G19" s="19">
        <f t="shared" si="0"/>
        <v>1.0670016915729876</v>
      </c>
      <c r="H19" s="15"/>
      <c r="I19" s="338">
        <v>0.16388617998417709</v>
      </c>
      <c r="J19" s="15"/>
      <c r="K19" s="19">
        <f t="shared" si="1"/>
        <v>1.1638861799841771</v>
      </c>
      <c r="L19" s="15"/>
      <c r="M19" s="338">
        <v>-3.5661507350081667E-2</v>
      </c>
      <c r="N19" s="15"/>
      <c r="O19" s="19">
        <f t="shared" si="2"/>
        <v>0.96433849264991833</v>
      </c>
      <c r="P19" s="86"/>
      <c r="Q19" s="339">
        <v>-1.5453056395343889E-2</v>
      </c>
      <c r="R19" s="86"/>
      <c r="S19" s="91">
        <f t="shared" si="4"/>
        <v>0.98454694360465611</v>
      </c>
      <c r="T19" s="86"/>
      <c r="U19" s="339">
        <v>-0.16567278251343998</v>
      </c>
      <c r="V19" s="86"/>
      <c r="W19" s="91">
        <f t="shared" si="9"/>
        <v>0.83432721748656002</v>
      </c>
      <c r="X19" s="86"/>
      <c r="Y19" s="252">
        <v>-7.4095189996184474E-2</v>
      </c>
      <c r="Z19" s="157"/>
      <c r="AA19" s="91">
        <f t="shared" si="8"/>
        <v>0.92590481000381553</v>
      </c>
      <c r="AB19" s="86"/>
      <c r="AC19" s="17">
        <v>20.3</v>
      </c>
      <c r="AD19" s="18"/>
      <c r="AE19" s="157">
        <f t="shared" si="6"/>
        <v>9.9502487562188602E-3</v>
      </c>
      <c r="AF19" s="18"/>
      <c r="AG19" s="19">
        <f t="shared" si="7"/>
        <v>1.0099502487562189</v>
      </c>
      <c r="AU19" s="268"/>
      <c r="AV19" s="18"/>
      <c r="AW19" s="18"/>
      <c r="AX19" s="18"/>
      <c r="AY19" s="268"/>
      <c r="AZ19" s="18"/>
      <c r="BA19" s="18"/>
      <c r="BB19" s="18"/>
      <c r="BC19" s="268"/>
      <c r="BD19" s="18"/>
      <c r="BE19" s="18"/>
      <c r="BF19" s="18"/>
      <c r="BG19" s="268">
        <v>-1.5453056395343889E-2</v>
      </c>
      <c r="BH19" s="18"/>
      <c r="BI19" s="18">
        <v>0.98454694360465611</v>
      </c>
      <c r="BJ19" s="18"/>
      <c r="BK19" s="268">
        <v>-0.16567278251343998</v>
      </c>
      <c r="BL19" s="18"/>
      <c r="BM19" s="18">
        <v>0.83432721748656002</v>
      </c>
      <c r="BN19" s="18"/>
      <c r="BO19" s="268">
        <v>-7.4095189996184474E-2</v>
      </c>
      <c r="BP19" s="268"/>
      <c r="BQ19" s="18">
        <v>0.92590481000381553</v>
      </c>
      <c r="BR19" s="18"/>
      <c r="BS19" s="18">
        <v>20.3</v>
      </c>
      <c r="BT19" s="18"/>
      <c r="BU19" s="268">
        <v>9.9502487562188602E-3</v>
      </c>
      <c r="BV19" s="18"/>
      <c r="BW19" s="18">
        <v>1.0099502487562189</v>
      </c>
      <c r="BY19" s="273">
        <f t="shared" si="5"/>
        <v>-1970</v>
      </c>
      <c r="BZ19" s="273">
        <f t="shared" si="25"/>
        <v>0</v>
      </c>
      <c r="CA19" s="273">
        <f t="shared" si="26"/>
        <v>-6.7001691572987632E-2</v>
      </c>
      <c r="CB19" s="273">
        <f t="shared" si="27"/>
        <v>0</v>
      </c>
      <c r="CC19" s="273">
        <f t="shared" si="28"/>
        <v>-1.0670016915729876</v>
      </c>
      <c r="CD19" s="273">
        <f t="shared" si="29"/>
        <v>0</v>
      </c>
      <c r="CE19" s="273">
        <f t="shared" si="30"/>
        <v>-0.16388617998417709</v>
      </c>
      <c r="CF19" s="273">
        <f t="shared" si="31"/>
        <v>0</v>
      </c>
      <c r="CG19" s="273">
        <f t="shared" si="32"/>
        <v>-1.1638861799841771</v>
      </c>
      <c r="CH19" s="273">
        <f t="shared" si="33"/>
        <v>0</v>
      </c>
      <c r="CI19" s="273">
        <f t="shared" si="34"/>
        <v>3.5661507350081667E-2</v>
      </c>
      <c r="CJ19" s="273">
        <f t="shared" si="35"/>
        <v>0</v>
      </c>
      <c r="CK19" s="273">
        <f t="shared" si="36"/>
        <v>-0.96433849264991833</v>
      </c>
      <c r="CL19" s="273">
        <f t="shared" si="37"/>
        <v>0</v>
      </c>
      <c r="CM19" s="273">
        <f t="shared" si="38"/>
        <v>0</v>
      </c>
      <c r="CN19" s="273">
        <f t="shared" si="39"/>
        <v>0</v>
      </c>
      <c r="CO19" s="273">
        <f t="shared" si="10"/>
        <v>0</v>
      </c>
      <c r="CP19" s="273">
        <f t="shared" si="11"/>
        <v>0</v>
      </c>
      <c r="CQ19" s="273">
        <f t="shared" si="12"/>
        <v>0</v>
      </c>
      <c r="CR19" s="273">
        <f t="shared" si="13"/>
        <v>0</v>
      </c>
      <c r="CS19" s="273">
        <f t="shared" si="14"/>
        <v>0</v>
      </c>
      <c r="CT19" s="273">
        <f t="shared" si="15"/>
        <v>0</v>
      </c>
      <c r="CU19" s="273">
        <f t="shared" si="16"/>
        <v>0</v>
      </c>
      <c r="CV19" s="273">
        <f t="shared" si="17"/>
        <v>0</v>
      </c>
      <c r="CW19" s="273">
        <f t="shared" si="18"/>
        <v>0</v>
      </c>
      <c r="CX19" s="273">
        <f t="shared" si="19"/>
        <v>0</v>
      </c>
      <c r="CY19" s="273">
        <f t="shared" si="20"/>
        <v>0</v>
      </c>
      <c r="CZ19" s="273">
        <f t="shared" si="21"/>
        <v>0</v>
      </c>
      <c r="DA19" s="273">
        <f t="shared" si="22"/>
        <v>0</v>
      </c>
      <c r="DB19" s="273">
        <f t="shared" si="23"/>
        <v>0</v>
      </c>
      <c r="DC19" s="273">
        <f t="shared" si="24"/>
        <v>0</v>
      </c>
    </row>
    <row r="20" spans="3:107" x14ac:dyDescent="0.25">
      <c r="C20" s="23">
        <v>1971</v>
      </c>
      <c r="E20" s="338">
        <v>3.8069122592896631E-2</v>
      </c>
      <c r="F20" s="15"/>
      <c r="G20" s="19">
        <f t="shared" si="0"/>
        <v>1.0380691225928966</v>
      </c>
      <c r="H20" s="15"/>
      <c r="I20" s="338">
        <v>0.14839799256433062</v>
      </c>
      <c r="J20" s="15"/>
      <c r="K20" s="19">
        <f t="shared" si="1"/>
        <v>1.1483979925643306</v>
      </c>
      <c r="L20" s="15"/>
      <c r="M20" s="338">
        <v>8.0076891021763519E-2</v>
      </c>
      <c r="N20" s="15"/>
      <c r="O20" s="19">
        <f t="shared" si="2"/>
        <v>1.0800768910217635</v>
      </c>
      <c r="P20" s="86"/>
      <c r="Q20" s="339">
        <v>0.12219481001942212</v>
      </c>
      <c r="R20" s="86"/>
      <c r="S20" s="91">
        <f t="shared" si="4"/>
        <v>1.1221948100194221</v>
      </c>
      <c r="T20" s="86"/>
      <c r="U20" s="339">
        <v>0.31389638803824016</v>
      </c>
      <c r="V20" s="86"/>
      <c r="W20" s="91">
        <f t="shared" si="9"/>
        <v>1.3138963880382402</v>
      </c>
      <c r="X20" s="86"/>
      <c r="Y20" s="252">
        <v>0.44498345527051408</v>
      </c>
      <c r="Z20" s="157"/>
      <c r="AA20" s="91">
        <f t="shared" si="8"/>
        <v>1.4449834552705141</v>
      </c>
      <c r="AB20" s="86"/>
      <c r="AC20" s="17">
        <v>21.3</v>
      </c>
      <c r="AD20" s="18"/>
      <c r="AE20" s="157">
        <f t="shared" si="6"/>
        <v>4.9261083743842304E-2</v>
      </c>
      <c r="AF20" s="18"/>
      <c r="AG20" s="19">
        <f t="shared" si="7"/>
        <v>1.0492610837438423</v>
      </c>
      <c r="AU20" s="268"/>
      <c r="AV20" s="18"/>
      <c r="AW20" s="18"/>
      <c r="AX20" s="18"/>
      <c r="AY20" s="268"/>
      <c r="AZ20" s="18"/>
      <c r="BA20" s="18"/>
      <c r="BB20" s="18"/>
      <c r="BC20" s="268"/>
      <c r="BD20" s="18"/>
      <c r="BE20" s="18"/>
      <c r="BF20" s="18"/>
      <c r="BG20" s="268">
        <v>0.12219481001942212</v>
      </c>
      <c r="BH20" s="18"/>
      <c r="BI20" s="18">
        <v>1.1221948100194221</v>
      </c>
      <c r="BJ20" s="18"/>
      <c r="BK20" s="268">
        <v>0.31389638803824016</v>
      </c>
      <c r="BL20" s="18"/>
      <c r="BM20" s="18">
        <v>1.3138963880382402</v>
      </c>
      <c r="BN20" s="18"/>
      <c r="BO20" s="268">
        <v>0.44498345527051408</v>
      </c>
      <c r="BP20" s="268"/>
      <c r="BQ20" s="18">
        <v>1.4449834552705141</v>
      </c>
      <c r="BR20" s="18"/>
      <c r="BS20" s="18">
        <v>21.3</v>
      </c>
      <c r="BT20" s="18"/>
      <c r="BU20" s="268">
        <v>4.9261083743842304E-2</v>
      </c>
      <c r="BV20" s="18"/>
      <c r="BW20" s="18">
        <v>1.0492610837438423</v>
      </c>
      <c r="BY20" s="273">
        <f t="shared" si="5"/>
        <v>-1971</v>
      </c>
      <c r="BZ20" s="273">
        <f t="shared" si="25"/>
        <v>0</v>
      </c>
      <c r="CA20" s="273">
        <f t="shared" si="26"/>
        <v>-3.8069122592896631E-2</v>
      </c>
      <c r="CB20" s="273">
        <f t="shared" si="27"/>
        <v>0</v>
      </c>
      <c r="CC20" s="273">
        <f t="shared" si="28"/>
        <v>-1.0380691225928966</v>
      </c>
      <c r="CD20" s="273">
        <f t="shared" si="29"/>
        <v>0</v>
      </c>
      <c r="CE20" s="273">
        <f t="shared" si="30"/>
        <v>-0.14839799256433062</v>
      </c>
      <c r="CF20" s="273">
        <f t="shared" si="31"/>
        <v>0</v>
      </c>
      <c r="CG20" s="273">
        <f t="shared" si="32"/>
        <v>-1.1483979925643306</v>
      </c>
      <c r="CH20" s="273">
        <f t="shared" si="33"/>
        <v>0</v>
      </c>
      <c r="CI20" s="273">
        <f t="shared" si="34"/>
        <v>-8.0076891021763519E-2</v>
      </c>
      <c r="CJ20" s="273">
        <f t="shared" si="35"/>
        <v>0</v>
      </c>
      <c r="CK20" s="273">
        <f t="shared" si="36"/>
        <v>-1.0800768910217635</v>
      </c>
      <c r="CL20" s="273">
        <f t="shared" si="37"/>
        <v>0</v>
      </c>
      <c r="CM20" s="273">
        <f t="shared" si="38"/>
        <v>0</v>
      </c>
      <c r="CN20" s="273">
        <f t="shared" si="39"/>
        <v>0</v>
      </c>
      <c r="CO20" s="273">
        <f t="shared" si="10"/>
        <v>0</v>
      </c>
      <c r="CP20" s="273">
        <f t="shared" si="11"/>
        <v>0</v>
      </c>
      <c r="CQ20" s="273">
        <f t="shared" si="12"/>
        <v>0</v>
      </c>
      <c r="CR20" s="273">
        <f t="shared" si="13"/>
        <v>0</v>
      </c>
      <c r="CS20" s="273">
        <f t="shared" si="14"/>
        <v>0</v>
      </c>
      <c r="CT20" s="273">
        <f t="shared" si="15"/>
        <v>0</v>
      </c>
      <c r="CU20" s="273">
        <f t="shared" si="16"/>
        <v>0</v>
      </c>
      <c r="CV20" s="273">
        <f t="shared" si="17"/>
        <v>0</v>
      </c>
      <c r="CW20" s="273">
        <f t="shared" si="18"/>
        <v>0</v>
      </c>
      <c r="CX20" s="273">
        <f t="shared" si="19"/>
        <v>0</v>
      </c>
      <c r="CY20" s="273">
        <f t="shared" si="20"/>
        <v>0</v>
      </c>
      <c r="CZ20" s="273">
        <f t="shared" si="21"/>
        <v>0</v>
      </c>
      <c r="DA20" s="273">
        <f t="shared" si="22"/>
        <v>0</v>
      </c>
      <c r="DB20" s="273">
        <f t="shared" si="23"/>
        <v>0</v>
      </c>
      <c r="DC20" s="273">
        <f t="shared" si="24"/>
        <v>0</v>
      </c>
    </row>
    <row r="21" spans="3:107" x14ac:dyDescent="0.25">
      <c r="C21" s="23">
        <v>1972</v>
      </c>
      <c r="E21" s="338">
        <v>3.5538699782370342E-2</v>
      </c>
      <c r="F21" s="15"/>
      <c r="G21" s="19">
        <f t="shared" si="0"/>
        <v>1.0355386997823703</v>
      </c>
      <c r="H21" s="15"/>
      <c r="I21" s="338">
        <v>8.113072635934504E-2</v>
      </c>
      <c r="J21" s="15"/>
      <c r="K21" s="19">
        <f t="shared" si="1"/>
        <v>1.081130726359345</v>
      </c>
      <c r="L21" s="15"/>
      <c r="M21" s="338">
        <v>0.27383382287051328</v>
      </c>
      <c r="N21" s="15"/>
      <c r="O21" s="19">
        <f t="shared" si="2"/>
        <v>1.2738338228705133</v>
      </c>
      <c r="P21" s="86"/>
      <c r="Q21" s="339">
        <v>0.18616255118080449</v>
      </c>
      <c r="R21" s="86"/>
      <c r="S21" s="91">
        <f t="shared" si="4"/>
        <v>1.1861625511808045</v>
      </c>
      <c r="T21" s="86"/>
      <c r="U21" s="339">
        <v>0.36648421298683331</v>
      </c>
      <c r="V21" s="86"/>
      <c r="W21" s="91">
        <f t="shared" si="9"/>
        <v>1.3664842129868333</v>
      </c>
      <c r="X21" s="86"/>
      <c r="Y21" s="252">
        <v>0.20170643415215284</v>
      </c>
      <c r="Z21" s="157"/>
      <c r="AA21" s="91">
        <f t="shared" si="8"/>
        <v>1.2017064341521528</v>
      </c>
      <c r="AB21" s="86"/>
      <c r="AC21" s="17">
        <v>22.4</v>
      </c>
      <c r="AD21" s="18"/>
      <c r="AE21" s="157">
        <f t="shared" si="6"/>
        <v>5.1643192488262768E-2</v>
      </c>
      <c r="AF21" s="18"/>
      <c r="AG21" s="19">
        <f t="shared" si="7"/>
        <v>1.0516431924882628</v>
      </c>
      <c r="AU21" s="268"/>
      <c r="AV21" s="18"/>
      <c r="AW21" s="18"/>
      <c r="AX21" s="18"/>
      <c r="AY21" s="268"/>
      <c r="AZ21" s="18"/>
      <c r="BA21" s="18"/>
      <c r="BB21" s="18"/>
      <c r="BC21" s="268"/>
      <c r="BD21" s="18"/>
      <c r="BE21" s="18"/>
      <c r="BF21" s="18"/>
      <c r="BG21" s="268">
        <v>0.18616255118080449</v>
      </c>
      <c r="BH21" s="18"/>
      <c r="BI21" s="18">
        <v>1.1861625511808045</v>
      </c>
      <c r="BJ21" s="18"/>
      <c r="BK21" s="268">
        <v>0.36648421298683331</v>
      </c>
      <c r="BL21" s="18"/>
      <c r="BM21" s="18">
        <v>1.3664842129868333</v>
      </c>
      <c r="BN21" s="18"/>
      <c r="BO21" s="268">
        <v>0.20170643415215284</v>
      </c>
      <c r="BP21" s="268"/>
      <c r="BQ21" s="18">
        <v>1.2017064341521528</v>
      </c>
      <c r="BR21" s="18"/>
      <c r="BS21" s="18">
        <v>22.4</v>
      </c>
      <c r="BT21" s="18"/>
      <c r="BU21" s="268">
        <v>5.1643192488262768E-2</v>
      </c>
      <c r="BV21" s="18"/>
      <c r="BW21" s="18">
        <v>1.0516431924882628</v>
      </c>
      <c r="BY21" s="273">
        <f t="shared" si="5"/>
        <v>-1972</v>
      </c>
      <c r="BZ21" s="273">
        <f t="shared" si="25"/>
        <v>0</v>
      </c>
      <c r="CA21" s="273">
        <f t="shared" si="26"/>
        <v>-3.5538699782370342E-2</v>
      </c>
      <c r="CB21" s="273">
        <f t="shared" si="27"/>
        <v>0</v>
      </c>
      <c r="CC21" s="273">
        <f t="shared" si="28"/>
        <v>-1.0355386997823703</v>
      </c>
      <c r="CD21" s="273">
        <f t="shared" si="29"/>
        <v>0</v>
      </c>
      <c r="CE21" s="273">
        <f t="shared" si="30"/>
        <v>-8.113072635934504E-2</v>
      </c>
      <c r="CF21" s="273">
        <f t="shared" si="31"/>
        <v>0</v>
      </c>
      <c r="CG21" s="273">
        <f t="shared" si="32"/>
        <v>-1.081130726359345</v>
      </c>
      <c r="CH21" s="273">
        <f t="shared" si="33"/>
        <v>0</v>
      </c>
      <c r="CI21" s="273">
        <f t="shared" si="34"/>
        <v>-0.27383382287051328</v>
      </c>
      <c r="CJ21" s="273">
        <f t="shared" si="35"/>
        <v>0</v>
      </c>
      <c r="CK21" s="273">
        <f t="shared" si="36"/>
        <v>-1.2738338228705133</v>
      </c>
      <c r="CL21" s="273">
        <f t="shared" si="37"/>
        <v>0</v>
      </c>
      <c r="CM21" s="273">
        <f t="shared" si="38"/>
        <v>0</v>
      </c>
      <c r="CN21" s="273">
        <f t="shared" si="39"/>
        <v>0</v>
      </c>
      <c r="CO21" s="273">
        <f t="shared" si="10"/>
        <v>0</v>
      </c>
      <c r="CP21" s="273">
        <f t="shared" si="11"/>
        <v>0</v>
      </c>
      <c r="CQ21" s="273">
        <f t="shared" si="12"/>
        <v>0</v>
      </c>
      <c r="CR21" s="273">
        <f t="shared" si="13"/>
        <v>0</v>
      </c>
      <c r="CS21" s="273">
        <f t="shared" si="14"/>
        <v>0</v>
      </c>
      <c r="CT21" s="273">
        <f t="shared" si="15"/>
        <v>0</v>
      </c>
      <c r="CU21" s="273">
        <f t="shared" si="16"/>
        <v>0</v>
      </c>
      <c r="CV21" s="273">
        <f t="shared" si="17"/>
        <v>0</v>
      </c>
      <c r="CW21" s="273">
        <f t="shared" si="18"/>
        <v>0</v>
      </c>
      <c r="CX21" s="273">
        <f t="shared" si="19"/>
        <v>0</v>
      </c>
      <c r="CY21" s="273">
        <f t="shared" si="20"/>
        <v>0</v>
      </c>
      <c r="CZ21" s="273">
        <f t="shared" si="21"/>
        <v>0</v>
      </c>
      <c r="DA21" s="273">
        <f t="shared" si="22"/>
        <v>0</v>
      </c>
      <c r="DB21" s="273">
        <f t="shared" si="23"/>
        <v>0</v>
      </c>
      <c r="DC21" s="273">
        <f t="shared" si="24"/>
        <v>0</v>
      </c>
    </row>
    <row r="22" spans="3:107" x14ac:dyDescent="0.25">
      <c r="C22" s="23">
        <v>1973</v>
      </c>
      <c r="E22" s="338">
        <v>5.1113601010025711E-2</v>
      </c>
      <c r="F22" s="15"/>
      <c r="G22" s="19">
        <f t="shared" si="0"/>
        <v>1.0511136010100257</v>
      </c>
      <c r="H22" s="15"/>
      <c r="I22" s="338">
        <v>1.9694578211501002E-2</v>
      </c>
      <c r="J22" s="15"/>
      <c r="K22" s="19">
        <f t="shared" si="1"/>
        <v>1.019694578211501</v>
      </c>
      <c r="L22" s="15"/>
      <c r="M22" s="338">
        <v>2.7357107962873162E-3</v>
      </c>
      <c r="N22" s="15"/>
      <c r="O22" s="19">
        <f t="shared" si="2"/>
        <v>1.0027357107962873</v>
      </c>
      <c r="P22" s="86"/>
      <c r="Q22" s="339">
        <v>-0.14530698352156113</v>
      </c>
      <c r="R22" s="86"/>
      <c r="S22" s="91">
        <f t="shared" si="4"/>
        <v>0.85469301647843887</v>
      </c>
      <c r="T22" s="86"/>
      <c r="U22" s="339">
        <v>-0.14044974362608209</v>
      </c>
      <c r="V22" s="86"/>
      <c r="W22" s="91">
        <f t="shared" si="9"/>
        <v>0.85955025637391791</v>
      </c>
      <c r="X22" s="86"/>
      <c r="Y22" s="252">
        <v>7.6475598879067519E-2</v>
      </c>
      <c r="Z22" s="157"/>
      <c r="AA22" s="91">
        <f t="shared" si="8"/>
        <v>1.0764755988790675</v>
      </c>
      <c r="AB22" s="86"/>
      <c r="AC22" s="17">
        <v>24.5</v>
      </c>
      <c r="AD22" s="18"/>
      <c r="AE22" s="157">
        <f t="shared" si="6"/>
        <v>9.375E-2</v>
      </c>
      <c r="AF22" s="18"/>
      <c r="AG22" s="19">
        <f t="shared" si="7"/>
        <v>1.09375</v>
      </c>
      <c r="AU22" s="268"/>
      <c r="AV22" s="18"/>
      <c r="AW22" s="18"/>
      <c r="AX22" s="18"/>
      <c r="AY22" s="268"/>
      <c r="AZ22" s="18"/>
      <c r="BA22" s="18"/>
      <c r="BB22" s="18"/>
      <c r="BC22" s="268"/>
      <c r="BD22" s="18"/>
      <c r="BE22" s="18"/>
      <c r="BF22" s="18"/>
      <c r="BG22" s="268">
        <v>-0.14530698352156113</v>
      </c>
      <c r="BH22" s="18"/>
      <c r="BI22" s="18">
        <v>0.85469301647843887</v>
      </c>
      <c r="BJ22" s="18"/>
      <c r="BK22" s="268">
        <v>-0.14044974362608209</v>
      </c>
      <c r="BL22" s="18"/>
      <c r="BM22" s="18">
        <v>0.85955025637391791</v>
      </c>
      <c r="BN22" s="18"/>
      <c r="BO22" s="268">
        <v>7.6475598879067519E-2</v>
      </c>
      <c r="BP22" s="268"/>
      <c r="BQ22" s="18">
        <v>1.0764755988790675</v>
      </c>
      <c r="BR22" s="18"/>
      <c r="BS22" s="18">
        <v>24.5</v>
      </c>
      <c r="BT22" s="18"/>
      <c r="BU22" s="268">
        <v>9.375E-2</v>
      </c>
      <c r="BV22" s="18"/>
      <c r="BW22" s="18">
        <v>1.09375</v>
      </c>
      <c r="BY22" s="273">
        <f t="shared" si="5"/>
        <v>-1973</v>
      </c>
      <c r="BZ22" s="273">
        <f t="shared" si="25"/>
        <v>0</v>
      </c>
      <c r="CA22" s="273">
        <f t="shared" si="26"/>
        <v>-5.1113601010025711E-2</v>
      </c>
      <c r="CB22" s="273">
        <f t="shared" si="27"/>
        <v>0</v>
      </c>
      <c r="CC22" s="273">
        <f t="shared" si="28"/>
        <v>-1.0511136010100257</v>
      </c>
      <c r="CD22" s="273">
        <f t="shared" si="29"/>
        <v>0</v>
      </c>
      <c r="CE22" s="273">
        <f t="shared" si="30"/>
        <v>-1.9694578211501002E-2</v>
      </c>
      <c r="CF22" s="273">
        <f t="shared" si="31"/>
        <v>0</v>
      </c>
      <c r="CG22" s="273">
        <f t="shared" si="32"/>
        <v>-1.019694578211501</v>
      </c>
      <c r="CH22" s="273">
        <f t="shared" si="33"/>
        <v>0</v>
      </c>
      <c r="CI22" s="273">
        <f t="shared" si="34"/>
        <v>-2.7357107962873162E-3</v>
      </c>
      <c r="CJ22" s="273">
        <f t="shared" si="35"/>
        <v>0</v>
      </c>
      <c r="CK22" s="273">
        <f t="shared" si="36"/>
        <v>-1.0027357107962873</v>
      </c>
      <c r="CL22" s="273">
        <f t="shared" si="37"/>
        <v>0</v>
      </c>
      <c r="CM22" s="273">
        <f t="shared" si="38"/>
        <v>0</v>
      </c>
      <c r="CN22" s="273">
        <f t="shared" si="39"/>
        <v>0</v>
      </c>
      <c r="CO22" s="273">
        <f t="shared" si="10"/>
        <v>0</v>
      </c>
      <c r="CP22" s="273">
        <f t="shared" si="11"/>
        <v>0</v>
      </c>
      <c r="CQ22" s="273">
        <f t="shared" si="12"/>
        <v>0</v>
      </c>
      <c r="CR22" s="273">
        <f t="shared" si="13"/>
        <v>0</v>
      </c>
      <c r="CS22" s="273">
        <f t="shared" si="14"/>
        <v>0</v>
      </c>
      <c r="CT22" s="273">
        <f t="shared" si="15"/>
        <v>0</v>
      </c>
      <c r="CU22" s="273">
        <f t="shared" si="16"/>
        <v>0</v>
      </c>
      <c r="CV22" s="273">
        <f t="shared" si="17"/>
        <v>0</v>
      </c>
      <c r="CW22" s="273">
        <f t="shared" si="18"/>
        <v>0</v>
      </c>
      <c r="CX22" s="273">
        <f t="shared" si="19"/>
        <v>0</v>
      </c>
      <c r="CY22" s="273">
        <f t="shared" si="20"/>
        <v>0</v>
      </c>
      <c r="CZ22" s="273">
        <f t="shared" si="21"/>
        <v>0</v>
      </c>
      <c r="DA22" s="273">
        <f t="shared" si="22"/>
        <v>0</v>
      </c>
      <c r="DB22" s="273">
        <f t="shared" si="23"/>
        <v>0</v>
      </c>
      <c r="DC22" s="273">
        <f t="shared" si="24"/>
        <v>0</v>
      </c>
    </row>
    <row r="23" spans="3:107" x14ac:dyDescent="0.25">
      <c r="C23" s="23">
        <v>1974</v>
      </c>
      <c r="E23" s="338">
        <v>7.8499420199613201E-2</v>
      </c>
      <c r="F23" s="15"/>
      <c r="G23" s="19">
        <f t="shared" si="0"/>
        <v>1.0784994201996132</v>
      </c>
      <c r="H23" s="15"/>
      <c r="I23" s="338">
        <v>-4.5288077056573228E-2</v>
      </c>
      <c r="J23" s="15"/>
      <c r="K23" s="19">
        <f t="shared" si="1"/>
        <v>0.95471192294342677</v>
      </c>
      <c r="L23" s="15"/>
      <c r="M23" s="338">
        <v>-0.25927116827438368</v>
      </c>
      <c r="N23" s="15"/>
      <c r="O23" s="19">
        <f t="shared" si="2"/>
        <v>0.74072883172561632</v>
      </c>
      <c r="P23" s="86"/>
      <c r="Q23" s="339">
        <v>-0.27199836473132877</v>
      </c>
      <c r="R23" s="86"/>
      <c r="S23" s="91">
        <f t="shared" si="4"/>
        <v>0.72800163526867123</v>
      </c>
      <c r="T23" s="86"/>
      <c r="U23" s="339">
        <v>-0.22623238428269921</v>
      </c>
      <c r="V23" s="86"/>
      <c r="W23" s="91">
        <f t="shared" si="9"/>
        <v>0.77376761571730079</v>
      </c>
      <c r="X23" s="86"/>
      <c r="Y23" s="252">
        <v>-0.17588387209004586</v>
      </c>
      <c r="Z23" s="157"/>
      <c r="AA23" s="91">
        <f t="shared" si="8"/>
        <v>0.82411612790995414</v>
      </c>
      <c r="AB23" s="86"/>
      <c r="AC23" s="17">
        <v>27.6</v>
      </c>
      <c r="AD23" s="18"/>
      <c r="AE23" s="157">
        <f t="shared" si="6"/>
        <v>0.12653061224489792</v>
      </c>
      <c r="AF23" s="18"/>
      <c r="AG23" s="19">
        <f t="shared" si="7"/>
        <v>1.1265306122448979</v>
      </c>
      <c r="AU23" s="268"/>
      <c r="AV23" s="18"/>
      <c r="AW23" s="18"/>
      <c r="AX23" s="18"/>
      <c r="AY23" s="268"/>
      <c r="AZ23" s="18"/>
      <c r="BA23" s="18"/>
      <c r="BB23" s="18"/>
      <c r="BC23" s="268"/>
      <c r="BD23" s="18"/>
      <c r="BE23" s="18"/>
      <c r="BF23" s="18"/>
      <c r="BG23" s="268">
        <v>-0.27199836473132877</v>
      </c>
      <c r="BH23" s="18"/>
      <c r="BI23" s="18">
        <v>0.72800163526867123</v>
      </c>
      <c r="BJ23" s="18"/>
      <c r="BK23" s="268">
        <v>-0.22623238428269921</v>
      </c>
      <c r="BL23" s="18"/>
      <c r="BM23" s="18">
        <v>0.77376761571730079</v>
      </c>
      <c r="BN23" s="18"/>
      <c r="BO23" s="268">
        <v>-0.17588387209004586</v>
      </c>
      <c r="BP23" s="268"/>
      <c r="BQ23" s="18">
        <v>0.82411612790995414</v>
      </c>
      <c r="BR23" s="18"/>
      <c r="BS23" s="18">
        <v>27.6</v>
      </c>
      <c r="BT23" s="18"/>
      <c r="BU23" s="268">
        <v>0.12653061224489792</v>
      </c>
      <c r="BV23" s="18"/>
      <c r="BW23" s="18">
        <v>1.1265306122448979</v>
      </c>
      <c r="BY23" s="273">
        <f t="shared" si="5"/>
        <v>-1974</v>
      </c>
      <c r="BZ23" s="273">
        <f t="shared" si="25"/>
        <v>0</v>
      </c>
      <c r="CA23" s="273">
        <f t="shared" si="26"/>
        <v>-7.8499420199613201E-2</v>
      </c>
      <c r="CB23" s="273">
        <f t="shared" si="27"/>
        <v>0</v>
      </c>
      <c r="CC23" s="273">
        <f t="shared" si="28"/>
        <v>-1.0784994201996132</v>
      </c>
      <c r="CD23" s="273">
        <f t="shared" si="29"/>
        <v>0</v>
      </c>
      <c r="CE23" s="273">
        <f t="shared" si="30"/>
        <v>4.5288077056573228E-2</v>
      </c>
      <c r="CF23" s="273">
        <f t="shared" si="31"/>
        <v>0</v>
      </c>
      <c r="CG23" s="273">
        <f t="shared" si="32"/>
        <v>-0.95471192294342677</v>
      </c>
      <c r="CH23" s="273">
        <f t="shared" si="33"/>
        <v>0</v>
      </c>
      <c r="CI23" s="273">
        <f t="shared" si="34"/>
        <v>0.25927116827438368</v>
      </c>
      <c r="CJ23" s="273">
        <f t="shared" si="35"/>
        <v>0</v>
      </c>
      <c r="CK23" s="273">
        <f t="shared" si="36"/>
        <v>-0.74072883172561632</v>
      </c>
      <c r="CL23" s="273">
        <f t="shared" si="37"/>
        <v>0</v>
      </c>
      <c r="CM23" s="273">
        <f t="shared" si="38"/>
        <v>0</v>
      </c>
      <c r="CN23" s="273">
        <f t="shared" si="39"/>
        <v>0</v>
      </c>
      <c r="CO23" s="273">
        <f t="shared" si="10"/>
        <v>0</v>
      </c>
      <c r="CP23" s="273">
        <f t="shared" si="11"/>
        <v>0</v>
      </c>
      <c r="CQ23" s="273">
        <f t="shared" si="12"/>
        <v>0</v>
      </c>
      <c r="CR23" s="273">
        <f t="shared" si="13"/>
        <v>0</v>
      </c>
      <c r="CS23" s="273">
        <f t="shared" si="14"/>
        <v>0</v>
      </c>
      <c r="CT23" s="273">
        <f t="shared" si="15"/>
        <v>0</v>
      </c>
      <c r="CU23" s="273">
        <f t="shared" si="16"/>
        <v>0</v>
      </c>
      <c r="CV23" s="273">
        <f t="shared" si="17"/>
        <v>0</v>
      </c>
      <c r="CW23" s="273">
        <f t="shared" si="18"/>
        <v>0</v>
      </c>
      <c r="CX23" s="273">
        <f t="shared" si="19"/>
        <v>0</v>
      </c>
      <c r="CY23" s="273">
        <f t="shared" si="20"/>
        <v>0</v>
      </c>
      <c r="CZ23" s="273">
        <f t="shared" si="21"/>
        <v>0</v>
      </c>
      <c r="DA23" s="273">
        <f t="shared" si="22"/>
        <v>0</v>
      </c>
      <c r="DB23" s="273">
        <f t="shared" si="23"/>
        <v>0</v>
      </c>
      <c r="DC23" s="273">
        <f t="shared" si="24"/>
        <v>0</v>
      </c>
    </row>
    <row r="24" spans="3:107" x14ac:dyDescent="0.25">
      <c r="C24" s="23">
        <v>1975</v>
      </c>
      <c r="E24" s="338">
        <v>7.4074049251025009E-2</v>
      </c>
      <c r="F24" s="15"/>
      <c r="G24" s="19">
        <f t="shared" si="0"/>
        <v>1.074074049251025</v>
      </c>
      <c r="H24" s="15"/>
      <c r="I24" s="338">
        <v>8.0223194133982378E-2</v>
      </c>
      <c r="J24" s="15"/>
      <c r="K24" s="19">
        <f t="shared" si="1"/>
        <v>1.0802231941339824</v>
      </c>
      <c r="L24" s="15"/>
      <c r="M24" s="338">
        <v>0.18483050735980844</v>
      </c>
      <c r="N24" s="15"/>
      <c r="O24" s="19">
        <f t="shared" si="2"/>
        <v>1.1848305073598084</v>
      </c>
      <c r="P24" s="86"/>
      <c r="Q24" s="339">
        <v>0.40760024525189764</v>
      </c>
      <c r="R24" s="86"/>
      <c r="S24" s="91">
        <f t="shared" si="4"/>
        <v>1.4076002452518976</v>
      </c>
      <c r="T24" s="86"/>
      <c r="U24" s="339">
        <v>0.40668133527510331</v>
      </c>
      <c r="V24" s="86"/>
      <c r="W24" s="91">
        <f t="shared" si="9"/>
        <v>1.4066813352751033</v>
      </c>
      <c r="X24" s="86"/>
      <c r="Y24" s="252">
        <v>0.20078542133312816</v>
      </c>
      <c r="Z24" s="157"/>
      <c r="AA24" s="91">
        <f t="shared" si="8"/>
        <v>1.2007854213331282</v>
      </c>
      <c r="AB24" s="86"/>
      <c r="AC24" s="17">
        <v>30.2</v>
      </c>
      <c r="AD24" s="18"/>
      <c r="AE24" s="157">
        <f t="shared" si="6"/>
        <v>9.4202898550724612E-2</v>
      </c>
      <c r="AF24" s="18"/>
      <c r="AG24" s="19">
        <f t="shared" si="7"/>
        <v>1.0942028985507246</v>
      </c>
      <c r="AU24" s="268"/>
      <c r="AV24" s="18"/>
      <c r="AW24" s="18"/>
      <c r="AX24" s="18"/>
      <c r="AY24" s="268"/>
      <c r="AZ24" s="18"/>
      <c r="BA24" s="18"/>
      <c r="BB24" s="18"/>
      <c r="BC24" s="268"/>
      <c r="BD24" s="18"/>
      <c r="BE24" s="18"/>
      <c r="BF24" s="18"/>
      <c r="BG24" s="268">
        <v>0.40760024525189764</v>
      </c>
      <c r="BH24" s="18"/>
      <c r="BI24" s="18">
        <v>1.4076002452518976</v>
      </c>
      <c r="BJ24" s="18"/>
      <c r="BK24" s="268">
        <v>0.40668133527510331</v>
      </c>
      <c r="BL24" s="18"/>
      <c r="BM24" s="18">
        <v>1.4066813352751033</v>
      </c>
      <c r="BN24" s="18"/>
      <c r="BO24" s="268">
        <v>0.20078542133312816</v>
      </c>
      <c r="BP24" s="268"/>
      <c r="BQ24" s="18">
        <v>1.2007854213331282</v>
      </c>
      <c r="BR24" s="18"/>
      <c r="BS24" s="18">
        <v>30.2</v>
      </c>
      <c r="BT24" s="18"/>
      <c r="BU24" s="268">
        <v>9.4202898550724612E-2</v>
      </c>
      <c r="BV24" s="18"/>
      <c r="BW24" s="18">
        <v>1.0942028985507246</v>
      </c>
      <c r="BY24" s="273">
        <f t="shared" si="5"/>
        <v>-1975</v>
      </c>
      <c r="BZ24" s="273">
        <f t="shared" si="25"/>
        <v>0</v>
      </c>
      <c r="CA24" s="273">
        <f t="shared" si="26"/>
        <v>-7.4074049251025009E-2</v>
      </c>
      <c r="CB24" s="273">
        <f t="shared" si="27"/>
        <v>0</v>
      </c>
      <c r="CC24" s="273">
        <f t="shared" si="28"/>
        <v>-1.074074049251025</v>
      </c>
      <c r="CD24" s="273">
        <f t="shared" si="29"/>
        <v>0</v>
      </c>
      <c r="CE24" s="273">
        <f t="shared" si="30"/>
        <v>-8.0223194133982378E-2</v>
      </c>
      <c r="CF24" s="273">
        <f t="shared" si="31"/>
        <v>0</v>
      </c>
      <c r="CG24" s="273">
        <f t="shared" si="32"/>
        <v>-1.0802231941339824</v>
      </c>
      <c r="CH24" s="273">
        <f t="shared" si="33"/>
        <v>0</v>
      </c>
      <c r="CI24" s="273">
        <f t="shared" si="34"/>
        <v>-0.18483050735980844</v>
      </c>
      <c r="CJ24" s="273">
        <f t="shared" si="35"/>
        <v>0</v>
      </c>
      <c r="CK24" s="273">
        <f t="shared" si="36"/>
        <v>-1.1848305073598084</v>
      </c>
      <c r="CL24" s="273">
        <f t="shared" si="37"/>
        <v>0</v>
      </c>
      <c r="CM24" s="273">
        <f t="shared" si="38"/>
        <v>0</v>
      </c>
      <c r="CN24" s="273">
        <f t="shared" si="39"/>
        <v>0</v>
      </c>
      <c r="CO24" s="273">
        <f t="shared" si="10"/>
        <v>0</v>
      </c>
      <c r="CP24" s="273">
        <f t="shared" si="11"/>
        <v>0</v>
      </c>
      <c r="CQ24" s="273">
        <f t="shared" si="12"/>
        <v>0</v>
      </c>
      <c r="CR24" s="273">
        <f t="shared" si="13"/>
        <v>0</v>
      </c>
      <c r="CS24" s="273">
        <f t="shared" si="14"/>
        <v>0</v>
      </c>
      <c r="CT24" s="273">
        <f t="shared" si="15"/>
        <v>0</v>
      </c>
      <c r="CU24" s="273">
        <f t="shared" si="16"/>
        <v>0</v>
      </c>
      <c r="CV24" s="273">
        <f t="shared" si="17"/>
        <v>0</v>
      </c>
      <c r="CW24" s="273">
        <f t="shared" si="18"/>
        <v>0</v>
      </c>
      <c r="CX24" s="273">
        <f t="shared" si="19"/>
        <v>0</v>
      </c>
      <c r="CY24" s="273">
        <f t="shared" si="20"/>
        <v>0</v>
      </c>
      <c r="CZ24" s="273">
        <f t="shared" si="21"/>
        <v>0</v>
      </c>
      <c r="DA24" s="273">
        <f t="shared" si="22"/>
        <v>0</v>
      </c>
      <c r="DB24" s="273">
        <f t="shared" si="23"/>
        <v>0</v>
      </c>
      <c r="DC24" s="273">
        <f t="shared" si="24"/>
        <v>0</v>
      </c>
    </row>
    <row r="25" spans="3:107" x14ac:dyDescent="0.25">
      <c r="C25" s="23">
        <v>1976</v>
      </c>
      <c r="E25" s="338">
        <v>9.2653683668943776E-2</v>
      </c>
      <c r="F25" s="15"/>
      <c r="G25" s="19">
        <f t="shared" si="0"/>
        <v>1.0926536836689438</v>
      </c>
      <c r="H25" s="15"/>
      <c r="I25" s="338">
        <v>0.23635782794665072</v>
      </c>
      <c r="J25" s="15"/>
      <c r="K25" s="19">
        <f t="shared" si="1"/>
        <v>1.2363578279466507</v>
      </c>
      <c r="L25" s="15"/>
      <c r="M25" s="338">
        <v>0.11021183053557149</v>
      </c>
      <c r="N25" s="15"/>
      <c r="O25" s="19">
        <f t="shared" si="2"/>
        <v>1.1102118305355715</v>
      </c>
      <c r="P25" s="86"/>
      <c r="Q25" s="339">
        <v>0.24184327345481349</v>
      </c>
      <c r="R25" s="86"/>
      <c r="S25" s="91">
        <f t="shared" si="4"/>
        <v>1.2418432734548135</v>
      </c>
      <c r="T25" s="86"/>
      <c r="U25" s="339">
        <v>3.1474906417302106E-2</v>
      </c>
      <c r="V25" s="86"/>
      <c r="W25" s="91">
        <f t="shared" si="9"/>
        <v>1.0314749064173021</v>
      </c>
      <c r="X25" s="86"/>
      <c r="Y25" s="252">
        <v>6.9831079019254005E-2</v>
      </c>
      <c r="Z25" s="157"/>
      <c r="AA25" s="91">
        <f t="shared" si="8"/>
        <v>1.069831079019254</v>
      </c>
      <c r="AB25" s="86"/>
      <c r="AC25" s="17">
        <v>31.9</v>
      </c>
      <c r="AD25" s="18"/>
      <c r="AE25" s="157">
        <f t="shared" si="6"/>
        <v>5.6291390728476776E-2</v>
      </c>
      <c r="AF25" s="18"/>
      <c r="AG25" s="19">
        <f t="shared" si="7"/>
        <v>1.0562913907284768</v>
      </c>
      <c r="AU25" s="268"/>
      <c r="AV25" s="18"/>
      <c r="AW25" s="18"/>
      <c r="AX25" s="18"/>
      <c r="AY25" s="268"/>
      <c r="AZ25" s="18"/>
      <c r="BA25" s="18"/>
      <c r="BB25" s="18"/>
      <c r="BC25" s="268"/>
      <c r="BD25" s="18"/>
      <c r="BE25" s="18"/>
      <c r="BF25" s="18"/>
      <c r="BG25" s="268">
        <v>0.24184327345481349</v>
      </c>
      <c r="BH25" s="18"/>
      <c r="BI25" s="18">
        <v>1.2418432734548135</v>
      </c>
      <c r="BJ25" s="18"/>
      <c r="BK25" s="268">
        <v>3.1474906417302106E-2</v>
      </c>
      <c r="BL25" s="18"/>
      <c r="BM25" s="18">
        <v>1.0314749064173021</v>
      </c>
      <c r="BN25" s="18"/>
      <c r="BO25" s="268">
        <v>6.9831079019254005E-2</v>
      </c>
      <c r="BP25" s="268"/>
      <c r="BQ25" s="18">
        <v>1.069831079019254</v>
      </c>
      <c r="BR25" s="18"/>
      <c r="BS25" s="18">
        <v>31.9</v>
      </c>
      <c r="BT25" s="18"/>
      <c r="BU25" s="268">
        <v>5.6291390728476776E-2</v>
      </c>
      <c r="BV25" s="18"/>
      <c r="BW25" s="18">
        <v>1.0562913907284768</v>
      </c>
      <c r="BY25" s="273">
        <f t="shared" si="5"/>
        <v>-1976</v>
      </c>
      <c r="BZ25" s="273">
        <f t="shared" si="25"/>
        <v>0</v>
      </c>
      <c r="CA25" s="273">
        <f t="shared" si="26"/>
        <v>-9.2653683668943776E-2</v>
      </c>
      <c r="CB25" s="273">
        <f t="shared" si="27"/>
        <v>0</v>
      </c>
      <c r="CC25" s="273">
        <f t="shared" si="28"/>
        <v>-1.0926536836689438</v>
      </c>
      <c r="CD25" s="273">
        <f t="shared" si="29"/>
        <v>0</v>
      </c>
      <c r="CE25" s="273">
        <f t="shared" si="30"/>
        <v>-0.23635782794665072</v>
      </c>
      <c r="CF25" s="273">
        <f t="shared" si="31"/>
        <v>0</v>
      </c>
      <c r="CG25" s="273">
        <f t="shared" si="32"/>
        <v>-1.2363578279466507</v>
      </c>
      <c r="CH25" s="273">
        <f t="shared" si="33"/>
        <v>0</v>
      </c>
      <c r="CI25" s="273">
        <f t="shared" si="34"/>
        <v>-0.11021183053557149</v>
      </c>
      <c r="CJ25" s="273">
        <f t="shared" si="35"/>
        <v>0</v>
      </c>
      <c r="CK25" s="273">
        <f t="shared" si="36"/>
        <v>-1.1102118305355715</v>
      </c>
      <c r="CL25" s="273">
        <f t="shared" si="37"/>
        <v>0</v>
      </c>
      <c r="CM25" s="273">
        <f t="shared" si="38"/>
        <v>0</v>
      </c>
      <c r="CN25" s="273">
        <f t="shared" si="39"/>
        <v>0</v>
      </c>
      <c r="CO25" s="273">
        <f t="shared" si="10"/>
        <v>0</v>
      </c>
      <c r="CP25" s="273">
        <f t="shared" si="11"/>
        <v>0</v>
      </c>
      <c r="CQ25" s="273">
        <f t="shared" si="12"/>
        <v>0</v>
      </c>
      <c r="CR25" s="273">
        <f t="shared" si="13"/>
        <v>0</v>
      </c>
      <c r="CS25" s="273">
        <f t="shared" si="14"/>
        <v>0</v>
      </c>
      <c r="CT25" s="273">
        <f t="shared" si="15"/>
        <v>0</v>
      </c>
      <c r="CU25" s="273">
        <f t="shared" si="16"/>
        <v>0</v>
      </c>
      <c r="CV25" s="273">
        <f t="shared" si="17"/>
        <v>0</v>
      </c>
      <c r="CW25" s="273">
        <f t="shared" si="18"/>
        <v>0</v>
      </c>
      <c r="CX25" s="273">
        <f t="shared" si="19"/>
        <v>0</v>
      </c>
      <c r="CY25" s="273">
        <f t="shared" si="20"/>
        <v>0</v>
      </c>
      <c r="CZ25" s="273">
        <f t="shared" si="21"/>
        <v>0</v>
      </c>
      <c r="DA25" s="273">
        <f t="shared" si="22"/>
        <v>0</v>
      </c>
      <c r="DB25" s="273">
        <f t="shared" si="23"/>
        <v>0</v>
      </c>
      <c r="DC25" s="273">
        <f t="shared" si="24"/>
        <v>0</v>
      </c>
    </row>
    <row r="26" spans="3:107" x14ac:dyDescent="0.25">
      <c r="C26" s="23">
        <v>1977</v>
      </c>
      <c r="E26" s="338">
        <v>7.6564243140772259E-2</v>
      </c>
      <c r="F26" s="15"/>
      <c r="G26" s="19">
        <f t="shared" si="0"/>
        <v>1.0765642431407723</v>
      </c>
      <c r="H26" s="15"/>
      <c r="I26" s="338">
        <v>9.0362994428085708E-2</v>
      </c>
      <c r="J26" s="15"/>
      <c r="K26" s="19">
        <f t="shared" si="1"/>
        <v>1.0903629944280857</v>
      </c>
      <c r="L26" s="15"/>
      <c r="M26" s="338">
        <v>0.10711107111071105</v>
      </c>
      <c r="N26" s="15"/>
      <c r="O26" s="19">
        <f t="shared" si="2"/>
        <v>1.1071110711107111</v>
      </c>
      <c r="P26" s="86"/>
      <c r="Q26" s="339">
        <v>-2.5273411606085983E-3</v>
      </c>
      <c r="R26" s="86"/>
      <c r="S26" s="91">
        <f t="shared" si="4"/>
        <v>0.9974726588393914</v>
      </c>
      <c r="T26" s="86"/>
      <c r="U26" s="339">
        <v>0.29354417191688698</v>
      </c>
      <c r="V26" s="86"/>
      <c r="W26" s="91">
        <f t="shared" si="9"/>
        <v>1.293544171916887</v>
      </c>
      <c r="X26" s="86"/>
      <c r="Y26" s="252">
        <v>0.29685538189386285</v>
      </c>
      <c r="Z26" s="157"/>
      <c r="AA26" s="91">
        <f t="shared" si="8"/>
        <v>1.2968553818938628</v>
      </c>
      <c r="AB26" s="86"/>
      <c r="AC26" s="17">
        <v>34.9</v>
      </c>
      <c r="AD26" s="18"/>
      <c r="AE26" s="157">
        <f t="shared" si="6"/>
        <v>9.404388714733547E-2</v>
      </c>
      <c r="AF26" s="18"/>
      <c r="AG26" s="19">
        <f t="shared" si="7"/>
        <v>1.0940438871473355</v>
      </c>
      <c r="AU26" s="268"/>
      <c r="AV26" s="18"/>
      <c r="AW26" s="18"/>
      <c r="AX26" s="18"/>
      <c r="AY26" s="268"/>
      <c r="AZ26" s="18"/>
      <c r="BA26" s="18"/>
      <c r="BB26" s="18"/>
      <c r="BC26" s="268"/>
      <c r="BD26" s="18"/>
      <c r="BE26" s="18"/>
      <c r="BF26" s="18"/>
      <c r="BG26" s="268">
        <v>-2.5273411606085983E-3</v>
      </c>
      <c r="BH26" s="18"/>
      <c r="BI26" s="18">
        <v>0.9974726588393914</v>
      </c>
      <c r="BJ26" s="18"/>
      <c r="BK26" s="268">
        <v>0.29354417191688698</v>
      </c>
      <c r="BL26" s="18"/>
      <c r="BM26" s="18">
        <v>1.293544171916887</v>
      </c>
      <c r="BN26" s="18"/>
      <c r="BO26" s="268">
        <v>0.29685538189386285</v>
      </c>
      <c r="BP26" s="268"/>
      <c r="BQ26" s="18">
        <v>1.2968553818938628</v>
      </c>
      <c r="BR26" s="18"/>
      <c r="BS26" s="18">
        <v>34.9</v>
      </c>
      <c r="BT26" s="18"/>
      <c r="BU26" s="268">
        <v>9.404388714733547E-2</v>
      </c>
      <c r="BV26" s="18"/>
      <c r="BW26" s="18">
        <v>1.0940438871473355</v>
      </c>
      <c r="BY26" s="273">
        <f t="shared" si="5"/>
        <v>-1977</v>
      </c>
      <c r="BZ26" s="273">
        <f t="shared" si="25"/>
        <v>0</v>
      </c>
      <c r="CA26" s="273">
        <f t="shared" si="26"/>
        <v>-7.6564243140772259E-2</v>
      </c>
      <c r="CB26" s="273">
        <f t="shared" si="27"/>
        <v>0</v>
      </c>
      <c r="CC26" s="273">
        <f t="shared" si="28"/>
        <v>-1.0765642431407723</v>
      </c>
      <c r="CD26" s="273">
        <f t="shared" si="29"/>
        <v>0</v>
      </c>
      <c r="CE26" s="273">
        <f t="shared" si="30"/>
        <v>-9.0362994428085708E-2</v>
      </c>
      <c r="CF26" s="273">
        <f t="shared" si="31"/>
        <v>0</v>
      </c>
      <c r="CG26" s="273">
        <f t="shared" si="32"/>
        <v>-1.0903629944280857</v>
      </c>
      <c r="CH26" s="273">
        <f t="shared" si="33"/>
        <v>0</v>
      </c>
      <c r="CI26" s="273">
        <f t="shared" si="34"/>
        <v>-0.10711107111071105</v>
      </c>
      <c r="CJ26" s="273">
        <f t="shared" si="35"/>
        <v>0</v>
      </c>
      <c r="CK26" s="273">
        <f t="shared" si="36"/>
        <v>-1.1071110711107111</v>
      </c>
      <c r="CL26" s="273">
        <f t="shared" si="37"/>
        <v>0</v>
      </c>
      <c r="CM26" s="273">
        <f t="shared" si="38"/>
        <v>0</v>
      </c>
      <c r="CN26" s="273">
        <f t="shared" si="39"/>
        <v>0</v>
      </c>
      <c r="CO26" s="273">
        <f t="shared" si="10"/>
        <v>0</v>
      </c>
      <c r="CP26" s="273">
        <f t="shared" si="11"/>
        <v>0</v>
      </c>
      <c r="CQ26" s="273">
        <f t="shared" si="12"/>
        <v>0</v>
      </c>
      <c r="CR26" s="273">
        <f t="shared" si="13"/>
        <v>0</v>
      </c>
      <c r="CS26" s="273">
        <f t="shared" si="14"/>
        <v>0</v>
      </c>
      <c r="CT26" s="273">
        <f t="shared" si="15"/>
        <v>0</v>
      </c>
      <c r="CU26" s="273">
        <f t="shared" si="16"/>
        <v>0</v>
      </c>
      <c r="CV26" s="273">
        <f t="shared" si="17"/>
        <v>0</v>
      </c>
      <c r="CW26" s="273">
        <f t="shared" si="18"/>
        <v>0</v>
      </c>
      <c r="CX26" s="273">
        <f t="shared" si="19"/>
        <v>0</v>
      </c>
      <c r="CY26" s="273">
        <f t="shared" si="20"/>
        <v>0</v>
      </c>
      <c r="CZ26" s="273">
        <f t="shared" si="21"/>
        <v>0</v>
      </c>
      <c r="DA26" s="273">
        <f t="shared" si="22"/>
        <v>0</v>
      </c>
      <c r="DB26" s="273">
        <f t="shared" si="23"/>
        <v>0</v>
      </c>
      <c r="DC26" s="273">
        <f t="shared" si="24"/>
        <v>0</v>
      </c>
    </row>
    <row r="27" spans="3:107" x14ac:dyDescent="0.25">
      <c r="C27" s="23">
        <v>1978</v>
      </c>
      <c r="E27" s="338">
        <v>8.3354590250302119E-2</v>
      </c>
      <c r="F27" s="15"/>
      <c r="G27" s="19">
        <f t="shared" si="0"/>
        <v>1.0833545902503021</v>
      </c>
      <c r="H27" s="15"/>
      <c r="I27" s="338">
        <v>4.0958060138924335E-2</v>
      </c>
      <c r="J27" s="15"/>
      <c r="K27" s="19">
        <f t="shared" si="1"/>
        <v>1.0409580601389243</v>
      </c>
      <c r="L27" s="15"/>
      <c r="M27" s="338">
        <v>0.29717279378556594</v>
      </c>
      <c r="N27" s="15"/>
      <c r="O27" s="19">
        <f t="shared" si="2"/>
        <v>1.2971727937855659</v>
      </c>
      <c r="P27" s="86"/>
      <c r="Q27" s="339">
        <v>0.1441288744116298</v>
      </c>
      <c r="R27" s="86"/>
      <c r="S27" s="91">
        <f t="shared" si="4"/>
        <v>1.1441288744116298</v>
      </c>
      <c r="T27" s="86"/>
      <c r="U27" s="339">
        <v>0.45320206242428673</v>
      </c>
      <c r="V27" s="86"/>
      <c r="W27" s="91">
        <f t="shared" si="9"/>
        <v>1.4532020624242867</v>
      </c>
      <c r="X27" s="86"/>
      <c r="Y27" s="252">
        <v>0.38929175694582763</v>
      </c>
      <c r="Z27" s="157"/>
      <c r="AA27" s="91">
        <f t="shared" si="8"/>
        <v>1.3892917569458276</v>
      </c>
      <c r="AB27" s="86"/>
      <c r="AC27" s="17">
        <v>37.9</v>
      </c>
      <c r="AD27" s="18"/>
      <c r="AE27" s="157">
        <f t="shared" si="6"/>
        <v>8.5959885386819535E-2</v>
      </c>
      <c r="AF27" s="18"/>
      <c r="AG27" s="19">
        <f t="shared" si="7"/>
        <v>1.0859598853868195</v>
      </c>
      <c r="AU27" s="268"/>
      <c r="AV27" s="18"/>
      <c r="AW27" s="18"/>
      <c r="AX27" s="18"/>
      <c r="AY27" s="268"/>
      <c r="AZ27" s="18"/>
      <c r="BA27" s="18"/>
      <c r="BB27" s="18"/>
      <c r="BC27" s="268"/>
      <c r="BD27" s="18"/>
      <c r="BE27" s="18"/>
      <c r="BF27" s="18"/>
      <c r="BG27" s="268">
        <v>0.1441288744116298</v>
      </c>
      <c r="BH27" s="18"/>
      <c r="BI27" s="18">
        <v>1.1441288744116298</v>
      </c>
      <c r="BJ27" s="18"/>
      <c r="BK27" s="268">
        <v>0.45320206242428673</v>
      </c>
      <c r="BL27" s="18"/>
      <c r="BM27" s="18">
        <v>1.4532020624242867</v>
      </c>
      <c r="BN27" s="18"/>
      <c r="BO27" s="268">
        <v>0.38929175694582763</v>
      </c>
      <c r="BP27" s="268"/>
      <c r="BQ27" s="18">
        <v>1.3892917569458276</v>
      </c>
      <c r="BR27" s="18"/>
      <c r="BS27" s="18">
        <v>37.9</v>
      </c>
      <c r="BT27" s="18"/>
      <c r="BU27" s="268">
        <v>8.5959885386819535E-2</v>
      </c>
      <c r="BV27" s="18"/>
      <c r="BW27" s="18">
        <v>1.0859598853868195</v>
      </c>
      <c r="BY27" s="273">
        <f t="shared" si="5"/>
        <v>-1978</v>
      </c>
      <c r="BZ27" s="273">
        <f t="shared" si="25"/>
        <v>0</v>
      </c>
      <c r="CA27" s="273">
        <f t="shared" si="26"/>
        <v>-8.3354590250302119E-2</v>
      </c>
      <c r="CB27" s="273">
        <f t="shared" si="27"/>
        <v>0</v>
      </c>
      <c r="CC27" s="273">
        <f t="shared" si="28"/>
        <v>-1.0833545902503021</v>
      </c>
      <c r="CD27" s="273">
        <f t="shared" si="29"/>
        <v>0</v>
      </c>
      <c r="CE27" s="273">
        <f t="shared" si="30"/>
        <v>-4.0958060138924335E-2</v>
      </c>
      <c r="CF27" s="273">
        <f t="shared" si="31"/>
        <v>0</v>
      </c>
      <c r="CG27" s="273">
        <f t="shared" si="32"/>
        <v>-1.0409580601389243</v>
      </c>
      <c r="CH27" s="273">
        <f t="shared" si="33"/>
        <v>0</v>
      </c>
      <c r="CI27" s="273">
        <f t="shared" si="34"/>
        <v>-0.29717279378556594</v>
      </c>
      <c r="CJ27" s="273">
        <f t="shared" si="35"/>
        <v>0</v>
      </c>
      <c r="CK27" s="273">
        <f t="shared" si="36"/>
        <v>-1.2971727937855659</v>
      </c>
      <c r="CL27" s="273">
        <f t="shared" si="37"/>
        <v>0</v>
      </c>
      <c r="CM27" s="273">
        <f t="shared" si="38"/>
        <v>0</v>
      </c>
      <c r="CN27" s="273">
        <f t="shared" si="39"/>
        <v>0</v>
      </c>
      <c r="CO27" s="273">
        <f t="shared" si="10"/>
        <v>0</v>
      </c>
      <c r="CP27" s="273">
        <f t="shared" si="11"/>
        <v>0</v>
      </c>
      <c r="CQ27" s="273">
        <f t="shared" si="12"/>
        <v>0</v>
      </c>
      <c r="CR27" s="273">
        <f t="shared" si="13"/>
        <v>0</v>
      </c>
      <c r="CS27" s="273">
        <f t="shared" si="14"/>
        <v>0</v>
      </c>
      <c r="CT27" s="273">
        <f t="shared" si="15"/>
        <v>0</v>
      </c>
      <c r="CU27" s="273">
        <f t="shared" si="16"/>
        <v>0</v>
      </c>
      <c r="CV27" s="273">
        <f t="shared" si="17"/>
        <v>0</v>
      </c>
      <c r="CW27" s="273">
        <f t="shared" si="18"/>
        <v>0</v>
      </c>
      <c r="CX27" s="273">
        <f t="shared" si="19"/>
        <v>0</v>
      </c>
      <c r="CY27" s="273">
        <f t="shared" si="20"/>
        <v>0</v>
      </c>
      <c r="CZ27" s="273">
        <f t="shared" si="21"/>
        <v>0</v>
      </c>
      <c r="DA27" s="273">
        <f t="shared" si="22"/>
        <v>0</v>
      </c>
      <c r="DB27" s="273">
        <f t="shared" si="23"/>
        <v>0</v>
      </c>
      <c r="DC27" s="273">
        <f t="shared" si="24"/>
        <v>0</v>
      </c>
    </row>
    <row r="28" spans="3:107" x14ac:dyDescent="0.25">
      <c r="C28" s="23">
        <v>1979</v>
      </c>
      <c r="E28" s="338">
        <v>0.11411760970660723</v>
      </c>
      <c r="F28" s="15"/>
      <c r="G28" s="19">
        <f t="shared" si="0"/>
        <v>1.1141176097066072</v>
      </c>
      <c r="H28" s="15"/>
      <c r="I28" s="338">
        <v>-2.8301883493804358E-2</v>
      </c>
      <c r="J28" s="15"/>
      <c r="K28" s="19">
        <f t="shared" si="1"/>
        <v>0.97169811650619564</v>
      </c>
      <c r="L28" s="15"/>
      <c r="M28" s="338">
        <v>0.44767077501566743</v>
      </c>
      <c r="N28" s="15"/>
      <c r="O28" s="19">
        <f t="shared" si="2"/>
        <v>1.4476707750156674</v>
      </c>
      <c r="P28" s="86"/>
      <c r="Q28" s="339">
        <v>0.17245910063626943</v>
      </c>
      <c r="R28" s="86"/>
      <c r="S28" s="91">
        <f t="shared" si="4"/>
        <v>1.1724591006362695</v>
      </c>
      <c r="T28" s="86"/>
      <c r="U28" s="339">
        <v>4.7148862162509575E-2</v>
      </c>
      <c r="V28" s="86"/>
      <c r="W28" s="91">
        <f t="shared" si="9"/>
        <v>1.0471488621625096</v>
      </c>
      <c r="X28" s="86"/>
      <c r="Y28" s="252">
        <v>0.28551814968090894</v>
      </c>
      <c r="Z28" s="157"/>
      <c r="AA28" s="91">
        <f t="shared" si="8"/>
        <v>1.2855181496809089</v>
      </c>
      <c r="AB28" s="86"/>
      <c r="AC28" s="17">
        <v>41.6</v>
      </c>
      <c r="AD28" s="18"/>
      <c r="AE28" s="157">
        <f t="shared" si="6"/>
        <v>9.7625329815303585E-2</v>
      </c>
      <c r="AF28" s="18"/>
      <c r="AG28" s="19">
        <f t="shared" si="7"/>
        <v>1.0976253298153036</v>
      </c>
      <c r="AU28" s="268"/>
      <c r="AV28" s="18"/>
      <c r="AW28" s="18"/>
      <c r="AX28" s="18"/>
      <c r="AY28" s="268"/>
      <c r="AZ28" s="18"/>
      <c r="BA28" s="18"/>
      <c r="BB28" s="18"/>
      <c r="BC28" s="268"/>
      <c r="BD28" s="18"/>
      <c r="BE28" s="18"/>
      <c r="BF28" s="18"/>
      <c r="BG28" s="268">
        <v>0.17245910063626943</v>
      </c>
      <c r="BH28" s="18"/>
      <c r="BI28" s="18">
        <v>1.1724591006362695</v>
      </c>
      <c r="BJ28" s="18"/>
      <c r="BK28" s="268">
        <v>4.7148862162509575E-2</v>
      </c>
      <c r="BL28" s="18"/>
      <c r="BM28" s="18">
        <v>1.0471488621625096</v>
      </c>
      <c r="BN28" s="18"/>
      <c r="BO28" s="268">
        <v>0.28551814968090894</v>
      </c>
      <c r="BP28" s="268"/>
      <c r="BQ28" s="18">
        <v>1.2855181496809089</v>
      </c>
      <c r="BR28" s="18"/>
      <c r="BS28" s="18">
        <v>41.6</v>
      </c>
      <c r="BT28" s="18"/>
      <c r="BU28" s="268">
        <v>9.7625329815303585E-2</v>
      </c>
      <c r="BV28" s="18"/>
      <c r="BW28" s="18">
        <v>1.0976253298153036</v>
      </c>
      <c r="BY28" s="273">
        <f t="shared" si="5"/>
        <v>-1979</v>
      </c>
      <c r="BZ28" s="273">
        <f t="shared" si="25"/>
        <v>0</v>
      </c>
      <c r="CA28" s="273">
        <f t="shared" si="26"/>
        <v>-0.11411760970660723</v>
      </c>
      <c r="CB28" s="273">
        <f t="shared" si="27"/>
        <v>0</v>
      </c>
      <c r="CC28" s="273">
        <f t="shared" si="28"/>
        <v>-1.1141176097066072</v>
      </c>
      <c r="CD28" s="273">
        <f t="shared" si="29"/>
        <v>0</v>
      </c>
      <c r="CE28" s="273">
        <f t="shared" si="30"/>
        <v>2.8301883493804358E-2</v>
      </c>
      <c r="CF28" s="273">
        <f t="shared" si="31"/>
        <v>0</v>
      </c>
      <c r="CG28" s="273">
        <f t="shared" si="32"/>
        <v>-0.97169811650619564</v>
      </c>
      <c r="CH28" s="273">
        <f t="shared" si="33"/>
        <v>0</v>
      </c>
      <c r="CI28" s="273">
        <f t="shared" si="34"/>
        <v>-0.44767077501566743</v>
      </c>
      <c r="CJ28" s="273">
        <f t="shared" si="35"/>
        <v>0</v>
      </c>
      <c r="CK28" s="273">
        <f t="shared" si="36"/>
        <v>-1.4476707750156674</v>
      </c>
      <c r="CL28" s="273">
        <f t="shared" si="37"/>
        <v>0</v>
      </c>
      <c r="CM28" s="273">
        <f t="shared" si="38"/>
        <v>0</v>
      </c>
      <c r="CN28" s="273">
        <f t="shared" si="39"/>
        <v>0</v>
      </c>
      <c r="CO28" s="273">
        <f t="shared" si="10"/>
        <v>0</v>
      </c>
      <c r="CP28" s="273">
        <f t="shared" si="11"/>
        <v>0</v>
      </c>
      <c r="CQ28" s="273">
        <f t="shared" si="12"/>
        <v>0</v>
      </c>
      <c r="CR28" s="273">
        <f t="shared" si="13"/>
        <v>0</v>
      </c>
      <c r="CS28" s="273">
        <f t="shared" si="14"/>
        <v>0</v>
      </c>
      <c r="CT28" s="273">
        <f t="shared" si="15"/>
        <v>0</v>
      </c>
      <c r="CU28" s="273">
        <f t="shared" si="16"/>
        <v>0</v>
      </c>
      <c r="CV28" s="273">
        <f t="shared" si="17"/>
        <v>0</v>
      </c>
      <c r="CW28" s="273">
        <f t="shared" si="18"/>
        <v>0</v>
      </c>
      <c r="CX28" s="273">
        <f t="shared" si="19"/>
        <v>0</v>
      </c>
      <c r="CY28" s="273">
        <f t="shared" si="20"/>
        <v>0</v>
      </c>
      <c r="CZ28" s="273">
        <f t="shared" si="21"/>
        <v>0</v>
      </c>
      <c r="DA28" s="273">
        <f t="shared" si="22"/>
        <v>0</v>
      </c>
      <c r="DB28" s="273">
        <f t="shared" si="23"/>
        <v>0</v>
      </c>
      <c r="DC28" s="273">
        <f t="shared" si="24"/>
        <v>0</v>
      </c>
    </row>
    <row r="29" spans="3:107" x14ac:dyDescent="0.25">
      <c r="C29" s="23">
        <v>1980</v>
      </c>
      <c r="E29" s="338">
        <v>0.14973599641511104</v>
      </c>
      <c r="F29" s="15"/>
      <c r="G29" s="19">
        <f t="shared" si="0"/>
        <v>1.149735996415111</v>
      </c>
      <c r="H29" s="15"/>
      <c r="I29" s="338">
        <v>6.5718951089772881E-2</v>
      </c>
      <c r="J29" s="15"/>
      <c r="K29" s="19">
        <f t="shared" si="1"/>
        <v>1.0657189510897729</v>
      </c>
      <c r="L29" s="15"/>
      <c r="M29" s="338">
        <v>0.30134680134680125</v>
      </c>
      <c r="N29" s="15"/>
      <c r="O29" s="19">
        <f t="shared" si="2"/>
        <v>1.3013468013468013</v>
      </c>
      <c r="P29" s="86"/>
      <c r="Q29" s="339">
        <v>0.35385032015813955</v>
      </c>
      <c r="R29" s="86"/>
      <c r="S29" s="91">
        <f t="shared" si="4"/>
        <v>1.3538503201581396</v>
      </c>
      <c r="T29" s="86"/>
      <c r="U29" s="339">
        <v>0.27208172284862364</v>
      </c>
      <c r="V29" s="86"/>
      <c r="W29" s="91">
        <f t="shared" si="9"/>
        <v>1.2720817228486236</v>
      </c>
      <c r="X29" s="86"/>
      <c r="Y29" s="252">
        <v>0.33152218463165961</v>
      </c>
      <c r="Z29" s="157"/>
      <c r="AA29" s="91">
        <f t="shared" si="8"/>
        <v>1.3315221846316596</v>
      </c>
      <c r="AB29" s="86"/>
      <c r="AC29" s="17">
        <v>46.2</v>
      </c>
      <c r="AD29" s="18"/>
      <c r="AE29" s="157">
        <f t="shared" si="6"/>
        <v>0.11057692307692313</v>
      </c>
      <c r="AF29" s="18"/>
      <c r="AG29" s="19">
        <f t="shared" si="7"/>
        <v>1.1105769230769231</v>
      </c>
      <c r="AU29" s="268"/>
      <c r="AV29" s="18"/>
      <c r="AW29" s="18"/>
      <c r="AX29" s="18"/>
      <c r="AY29" s="268"/>
      <c r="AZ29" s="18"/>
      <c r="BA29" s="18"/>
      <c r="BB29" s="18"/>
      <c r="BC29" s="268"/>
      <c r="BD29" s="18"/>
      <c r="BE29" s="18"/>
      <c r="BF29" s="18"/>
      <c r="BG29" s="268">
        <v>0.35385032015813955</v>
      </c>
      <c r="BH29" s="18"/>
      <c r="BI29" s="18">
        <v>1.3538503201581396</v>
      </c>
      <c r="BJ29" s="18"/>
      <c r="BK29" s="268">
        <v>0.27208172284862364</v>
      </c>
      <c r="BL29" s="18"/>
      <c r="BM29" s="18">
        <v>1.2720817228486236</v>
      </c>
      <c r="BN29" s="18"/>
      <c r="BO29" s="268">
        <v>0.33152218463165961</v>
      </c>
      <c r="BP29" s="268"/>
      <c r="BQ29" s="18">
        <v>1.3315221846316596</v>
      </c>
      <c r="BR29" s="18"/>
      <c r="BS29" s="18">
        <v>46.2</v>
      </c>
      <c r="BT29" s="18"/>
      <c r="BU29" s="268">
        <v>0.11057692307692313</v>
      </c>
      <c r="BV29" s="18"/>
      <c r="BW29" s="18">
        <v>1.1105769230769231</v>
      </c>
      <c r="BY29" s="273">
        <f t="shared" si="5"/>
        <v>-1980</v>
      </c>
      <c r="BZ29" s="273">
        <f t="shared" si="25"/>
        <v>0</v>
      </c>
      <c r="CA29" s="273">
        <f t="shared" si="26"/>
        <v>-0.14973599641511104</v>
      </c>
      <c r="CB29" s="273">
        <f t="shared" si="27"/>
        <v>0</v>
      </c>
      <c r="CC29" s="273">
        <f t="shared" si="28"/>
        <v>-1.149735996415111</v>
      </c>
      <c r="CD29" s="273">
        <f t="shared" si="29"/>
        <v>0</v>
      </c>
      <c r="CE29" s="273">
        <f t="shared" si="30"/>
        <v>-6.5718951089772881E-2</v>
      </c>
      <c r="CF29" s="273">
        <f t="shared" si="31"/>
        <v>0</v>
      </c>
      <c r="CG29" s="273">
        <f t="shared" si="32"/>
        <v>-1.0657189510897729</v>
      </c>
      <c r="CH29" s="273">
        <f t="shared" si="33"/>
        <v>0</v>
      </c>
      <c r="CI29" s="273">
        <f t="shared" si="34"/>
        <v>-0.30134680134680125</v>
      </c>
      <c r="CJ29" s="273">
        <f t="shared" si="35"/>
        <v>0</v>
      </c>
      <c r="CK29" s="273">
        <f t="shared" si="36"/>
        <v>-1.3013468013468013</v>
      </c>
      <c r="CL29" s="273">
        <f t="shared" si="37"/>
        <v>0</v>
      </c>
      <c r="CM29" s="273">
        <f t="shared" si="38"/>
        <v>0</v>
      </c>
      <c r="CN29" s="273">
        <f t="shared" si="39"/>
        <v>0</v>
      </c>
      <c r="CO29" s="273">
        <f t="shared" si="10"/>
        <v>0</v>
      </c>
      <c r="CP29" s="273">
        <f t="shared" si="11"/>
        <v>0</v>
      </c>
      <c r="CQ29" s="273">
        <f t="shared" si="12"/>
        <v>0</v>
      </c>
      <c r="CR29" s="273">
        <f t="shared" si="13"/>
        <v>0</v>
      </c>
      <c r="CS29" s="273">
        <f t="shared" si="14"/>
        <v>0</v>
      </c>
      <c r="CT29" s="273">
        <f t="shared" si="15"/>
        <v>0</v>
      </c>
      <c r="CU29" s="273">
        <f t="shared" si="16"/>
        <v>0</v>
      </c>
      <c r="CV29" s="273">
        <f t="shared" si="17"/>
        <v>0</v>
      </c>
      <c r="CW29" s="273">
        <f t="shared" si="18"/>
        <v>0</v>
      </c>
      <c r="CX29" s="273">
        <f t="shared" si="19"/>
        <v>0</v>
      </c>
      <c r="CY29" s="273">
        <f t="shared" si="20"/>
        <v>0</v>
      </c>
      <c r="CZ29" s="273">
        <f t="shared" si="21"/>
        <v>0</v>
      </c>
      <c r="DA29" s="273">
        <f t="shared" si="22"/>
        <v>0</v>
      </c>
      <c r="DB29" s="273">
        <f t="shared" si="23"/>
        <v>0</v>
      </c>
      <c r="DC29" s="273">
        <f t="shared" si="24"/>
        <v>0</v>
      </c>
    </row>
    <row r="30" spans="3:107" x14ac:dyDescent="0.25">
      <c r="C30" s="23">
        <v>1981</v>
      </c>
      <c r="E30" s="338">
        <v>0.18405586669942653</v>
      </c>
      <c r="F30" s="15"/>
      <c r="G30" s="19">
        <f t="shared" si="0"/>
        <v>1.1840558666994265</v>
      </c>
      <c r="H30" s="15"/>
      <c r="I30" s="338">
        <v>4.1985623338299582E-2</v>
      </c>
      <c r="J30" s="15"/>
      <c r="K30" s="19">
        <f t="shared" si="1"/>
        <v>1.0419856233382996</v>
      </c>
      <c r="L30" s="15"/>
      <c r="M30" s="338">
        <v>-0.10245795601552388</v>
      </c>
      <c r="N30" s="15"/>
      <c r="O30" s="19">
        <f t="shared" si="2"/>
        <v>0.89754204398447612</v>
      </c>
      <c r="P30" s="86"/>
      <c r="Q30" s="339">
        <v>-5.9100249350891525E-2</v>
      </c>
      <c r="R30" s="86"/>
      <c r="S30" s="91">
        <f t="shared" si="4"/>
        <v>0.94089975064910847</v>
      </c>
      <c r="T30" s="86"/>
      <c r="U30" s="339">
        <v>-1.4737141506235951E-2</v>
      </c>
      <c r="V30" s="86"/>
      <c r="W30" s="91">
        <f t="shared" si="9"/>
        <v>0.98526285849376405</v>
      </c>
      <c r="X30" s="86"/>
      <c r="Y30" s="252">
        <v>-0.17556184074148351</v>
      </c>
      <c r="Z30" s="157"/>
      <c r="AA30" s="91">
        <f t="shared" si="8"/>
        <v>0.82443815925851649</v>
      </c>
      <c r="AB30" s="86"/>
      <c r="AC30" s="17">
        <v>51.8</v>
      </c>
      <c r="AD30" s="18"/>
      <c r="AE30" s="157">
        <f t="shared" si="6"/>
        <v>0.1212121212121211</v>
      </c>
      <c r="AF30" s="18"/>
      <c r="AG30" s="19">
        <f t="shared" si="7"/>
        <v>1.1212121212121211</v>
      </c>
      <c r="AU30" s="268"/>
      <c r="AV30" s="18"/>
      <c r="AW30" s="18"/>
      <c r="AX30" s="18"/>
      <c r="AY30" s="268"/>
      <c r="AZ30" s="18"/>
      <c r="BA30" s="18"/>
      <c r="BB30" s="18"/>
      <c r="BC30" s="268"/>
      <c r="BD30" s="18"/>
      <c r="BE30" s="18"/>
      <c r="BF30" s="18"/>
      <c r="BG30" s="268">
        <v>-5.9100249350891525E-2</v>
      </c>
      <c r="BH30" s="18"/>
      <c r="BI30" s="18">
        <v>0.94089975064910847</v>
      </c>
      <c r="BJ30" s="18"/>
      <c r="BK30" s="268">
        <v>-1.4737141506235951E-2</v>
      </c>
      <c r="BL30" s="18"/>
      <c r="BM30" s="18">
        <v>0.98526285849376405</v>
      </c>
      <c r="BN30" s="18"/>
      <c r="BO30" s="268">
        <v>-0.17556184074148351</v>
      </c>
      <c r="BP30" s="268"/>
      <c r="BQ30" s="18">
        <v>0.82443815925851649</v>
      </c>
      <c r="BR30" s="18"/>
      <c r="BS30" s="18">
        <v>51.8</v>
      </c>
      <c r="BT30" s="18"/>
      <c r="BU30" s="268">
        <v>0.1212121212121211</v>
      </c>
      <c r="BV30" s="18"/>
      <c r="BW30" s="18">
        <v>1.1212121212121211</v>
      </c>
      <c r="BY30" s="273">
        <f t="shared" si="5"/>
        <v>-1981</v>
      </c>
      <c r="BZ30" s="273">
        <f t="shared" si="25"/>
        <v>0</v>
      </c>
      <c r="CA30" s="273">
        <f t="shared" si="26"/>
        <v>-0.18405586669942653</v>
      </c>
      <c r="CB30" s="273">
        <f t="shared" si="27"/>
        <v>0</v>
      </c>
      <c r="CC30" s="273">
        <f t="shared" si="28"/>
        <v>-1.1840558666994265</v>
      </c>
      <c r="CD30" s="273">
        <f t="shared" si="29"/>
        <v>0</v>
      </c>
      <c r="CE30" s="273">
        <f t="shared" si="30"/>
        <v>-4.1985623338299582E-2</v>
      </c>
      <c r="CF30" s="273">
        <f t="shared" si="31"/>
        <v>0</v>
      </c>
      <c r="CG30" s="273">
        <f t="shared" si="32"/>
        <v>-1.0419856233382996</v>
      </c>
      <c r="CH30" s="273">
        <f t="shared" si="33"/>
        <v>0</v>
      </c>
      <c r="CI30" s="273">
        <f t="shared" si="34"/>
        <v>0.10245795601552388</v>
      </c>
      <c r="CJ30" s="273">
        <f t="shared" si="35"/>
        <v>0</v>
      </c>
      <c r="CK30" s="273">
        <f t="shared" si="36"/>
        <v>-0.89754204398447612</v>
      </c>
      <c r="CL30" s="273">
        <f t="shared" si="37"/>
        <v>0</v>
      </c>
      <c r="CM30" s="273">
        <f t="shared" si="38"/>
        <v>0</v>
      </c>
      <c r="CN30" s="273">
        <f t="shared" si="39"/>
        <v>0</v>
      </c>
      <c r="CO30" s="273">
        <f t="shared" si="10"/>
        <v>0</v>
      </c>
      <c r="CP30" s="273">
        <f t="shared" si="11"/>
        <v>0</v>
      </c>
      <c r="CQ30" s="273">
        <f t="shared" si="12"/>
        <v>0</v>
      </c>
      <c r="CR30" s="273">
        <f t="shared" si="13"/>
        <v>0</v>
      </c>
      <c r="CS30" s="273">
        <f t="shared" si="14"/>
        <v>0</v>
      </c>
      <c r="CT30" s="273">
        <f t="shared" si="15"/>
        <v>0</v>
      </c>
      <c r="CU30" s="273">
        <f t="shared" si="16"/>
        <v>0</v>
      </c>
      <c r="CV30" s="273">
        <f t="shared" si="17"/>
        <v>0</v>
      </c>
      <c r="CW30" s="273">
        <f t="shared" si="18"/>
        <v>0</v>
      </c>
      <c r="CX30" s="273">
        <f t="shared" si="19"/>
        <v>0</v>
      </c>
      <c r="CY30" s="273">
        <f t="shared" si="20"/>
        <v>0</v>
      </c>
      <c r="CZ30" s="273">
        <f t="shared" si="21"/>
        <v>0</v>
      </c>
      <c r="DA30" s="273">
        <f t="shared" si="22"/>
        <v>0</v>
      </c>
      <c r="DB30" s="273">
        <f t="shared" si="23"/>
        <v>0</v>
      </c>
      <c r="DC30" s="273">
        <f t="shared" si="24"/>
        <v>0</v>
      </c>
    </row>
    <row r="31" spans="3:107" x14ac:dyDescent="0.25">
      <c r="C31" s="23">
        <v>1982</v>
      </c>
      <c r="E31" s="338">
        <v>0.15420417868311742</v>
      </c>
      <c r="F31" s="15"/>
      <c r="G31" s="19">
        <f t="shared" si="0"/>
        <v>1.1542041786831174</v>
      </c>
      <c r="H31" s="15"/>
      <c r="I31" s="338">
        <v>0.35362011604410948</v>
      </c>
      <c r="J31" s="15"/>
      <c r="K31" s="19">
        <f t="shared" si="1"/>
        <v>1.3536201160441095</v>
      </c>
      <c r="L31" s="15"/>
      <c r="M31" s="338">
        <v>5.538854342544175E-2</v>
      </c>
      <c r="N31" s="15"/>
      <c r="O31" s="19">
        <f t="shared" si="2"/>
        <v>1.0553885434254417</v>
      </c>
      <c r="P31" s="86"/>
      <c r="Q31" s="339">
        <v>0.26930039274349826</v>
      </c>
      <c r="R31" s="86"/>
      <c r="S31" s="91">
        <f t="shared" si="4"/>
        <v>1.2693003927434983</v>
      </c>
      <c r="T31" s="86"/>
      <c r="U31" s="339">
        <v>2.5403211790983926E-2</v>
      </c>
      <c r="V31" s="86"/>
      <c r="W31" s="91">
        <f t="shared" si="9"/>
        <v>1.0254032117909839</v>
      </c>
      <c r="X31" s="86"/>
      <c r="Y31" s="252">
        <v>6.7861442707970454E-3</v>
      </c>
      <c r="Z31" s="157"/>
      <c r="AA31" s="91">
        <f t="shared" si="8"/>
        <v>1.006786144270797</v>
      </c>
      <c r="AB31" s="86"/>
      <c r="AC31" s="17">
        <v>56.6</v>
      </c>
      <c r="AD31" s="18"/>
      <c r="AE31" s="157">
        <f t="shared" si="6"/>
        <v>9.2664092664092701E-2</v>
      </c>
      <c r="AF31" s="18"/>
      <c r="AG31" s="19">
        <f t="shared" si="7"/>
        <v>1.0926640926640927</v>
      </c>
      <c r="AU31" s="268"/>
      <c r="AV31" s="18"/>
      <c r="AW31" s="18"/>
      <c r="AX31" s="18"/>
      <c r="AY31" s="268"/>
      <c r="AZ31" s="18"/>
      <c r="BA31" s="18"/>
      <c r="BB31" s="18"/>
      <c r="BC31" s="268"/>
      <c r="BD31" s="18"/>
      <c r="BE31" s="18"/>
      <c r="BF31" s="18"/>
      <c r="BG31" s="268">
        <v>0.26930039274349826</v>
      </c>
      <c r="BH31" s="18"/>
      <c r="BI31" s="18">
        <v>1.2693003927434983</v>
      </c>
      <c r="BJ31" s="18"/>
      <c r="BK31" s="268">
        <v>2.5403211790983926E-2</v>
      </c>
      <c r="BL31" s="18"/>
      <c r="BM31" s="18">
        <v>1.0254032117909839</v>
      </c>
      <c r="BN31" s="18"/>
      <c r="BO31" s="268">
        <v>6.7861442707970454E-3</v>
      </c>
      <c r="BP31" s="268"/>
      <c r="BQ31" s="18">
        <v>1.006786144270797</v>
      </c>
      <c r="BR31" s="18"/>
      <c r="BS31" s="18">
        <v>56.6</v>
      </c>
      <c r="BT31" s="18"/>
      <c r="BU31" s="268">
        <v>9.2664092664092701E-2</v>
      </c>
      <c r="BV31" s="18"/>
      <c r="BW31" s="18">
        <v>1.0926640926640927</v>
      </c>
      <c r="BY31" s="273">
        <f t="shared" si="5"/>
        <v>-1982</v>
      </c>
      <c r="BZ31" s="273">
        <f t="shared" si="25"/>
        <v>0</v>
      </c>
      <c r="CA31" s="273">
        <f t="shared" si="26"/>
        <v>-0.15420417868311742</v>
      </c>
      <c r="CB31" s="273">
        <f t="shared" si="27"/>
        <v>0</v>
      </c>
      <c r="CC31" s="273">
        <f t="shared" si="28"/>
        <v>-1.1542041786831174</v>
      </c>
      <c r="CD31" s="273">
        <f t="shared" si="29"/>
        <v>0</v>
      </c>
      <c r="CE31" s="273">
        <f t="shared" si="30"/>
        <v>-0.35362011604410948</v>
      </c>
      <c r="CF31" s="273">
        <f t="shared" si="31"/>
        <v>0</v>
      </c>
      <c r="CG31" s="273">
        <f t="shared" si="32"/>
        <v>-1.3536201160441095</v>
      </c>
      <c r="CH31" s="273">
        <f t="shared" si="33"/>
        <v>0</v>
      </c>
      <c r="CI31" s="273">
        <f t="shared" si="34"/>
        <v>-5.538854342544175E-2</v>
      </c>
      <c r="CJ31" s="273">
        <f t="shared" si="35"/>
        <v>0</v>
      </c>
      <c r="CK31" s="273">
        <f t="shared" si="36"/>
        <v>-1.0553885434254417</v>
      </c>
      <c r="CL31" s="273">
        <f t="shared" si="37"/>
        <v>0</v>
      </c>
      <c r="CM31" s="273">
        <f t="shared" si="38"/>
        <v>0</v>
      </c>
      <c r="CN31" s="273">
        <f t="shared" si="39"/>
        <v>0</v>
      </c>
      <c r="CO31" s="273">
        <f t="shared" si="10"/>
        <v>0</v>
      </c>
      <c r="CP31" s="273">
        <f t="shared" si="11"/>
        <v>0</v>
      </c>
      <c r="CQ31" s="273">
        <f t="shared" si="12"/>
        <v>0</v>
      </c>
      <c r="CR31" s="273">
        <f t="shared" si="13"/>
        <v>0</v>
      </c>
      <c r="CS31" s="273">
        <f t="shared" si="14"/>
        <v>0</v>
      </c>
      <c r="CT31" s="273">
        <f t="shared" si="15"/>
        <v>0</v>
      </c>
      <c r="CU31" s="273">
        <f t="shared" si="16"/>
        <v>0</v>
      </c>
      <c r="CV31" s="273">
        <f t="shared" si="17"/>
        <v>0</v>
      </c>
      <c r="CW31" s="273">
        <f t="shared" si="18"/>
        <v>0</v>
      </c>
      <c r="CX31" s="273">
        <f t="shared" si="19"/>
        <v>0</v>
      </c>
      <c r="CY31" s="273">
        <f t="shared" si="20"/>
        <v>0</v>
      </c>
      <c r="CZ31" s="273">
        <f t="shared" si="21"/>
        <v>0</v>
      </c>
      <c r="DA31" s="273">
        <f t="shared" si="22"/>
        <v>0</v>
      </c>
      <c r="DB31" s="273">
        <f t="shared" si="23"/>
        <v>0</v>
      </c>
      <c r="DC31" s="273">
        <f t="shared" si="24"/>
        <v>0</v>
      </c>
    </row>
    <row r="32" spans="3:107" x14ac:dyDescent="0.25">
      <c r="C32" s="23">
        <v>1983</v>
      </c>
      <c r="E32" s="338">
        <v>9.6236506908284225E-2</v>
      </c>
      <c r="F32" s="15"/>
      <c r="G32" s="19">
        <f t="shared" si="0"/>
        <v>1.0962365069082842</v>
      </c>
      <c r="H32" s="15"/>
      <c r="I32" s="338">
        <v>0.11534888053463721</v>
      </c>
      <c r="J32" s="15"/>
      <c r="K32" s="19">
        <f t="shared" si="1"/>
        <v>1.1153488805346372</v>
      </c>
      <c r="L32" s="15"/>
      <c r="M32" s="338">
        <v>0.3548852817231154</v>
      </c>
      <c r="N32" s="15"/>
      <c r="O32" s="19">
        <f t="shared" si="2"/>
        <v>1.3548852817231154</v>
      </c>
      <c r="P32" s="86"/>
      <c r="Q32" s="339">
        <v>0.23264746193251518</v>
      </c>
      <c r="R32" s="86"/>
      <c r="S32" s="91">
        <f t="shared" si="4"/>
        <v>1.2326474619325152</v>
      </c>
      <c r="T32" s="86"/>
      <c r="U32" s="339">
        <v>0.26113976065424382</v>
      </c>
      <c r="V32" s="86"/>
      <c r="W32" s="91">
        <f t="shared" si="9"/>
        <v>1.2611397606542438</v>
      </c>
      <c r="X32" s="86"/>
      <c r="Y32" s="252">
        <v>0.19093879864210472</v>
      </c>
      <c r="Z32" s="157"/>
      <c r="AA32" s="91">
        <f t="shared" si="8"/>
        <v>1.1909387986421047</v>
      </c>
      <c r="AB32" s="86"/>
      <c r="AC32" s="17">
        <v>59.2</v>
      </c>
      <c r="AD32" s="18"/>
      <c r="AE32" s="157">
        <f t="shared" si="6"/>
        <v>4.5936395759717419E-2</v>
      </c>
      <c r="AF32" s="18"/>
      <c r="AG32" s="19">
        <f t="shared" si="7"/>
        <v>1.0459363957597174</v>
      </c>
      <c r="AU32" s="268"/>
      <c r="AV32" s="18"/>
      <c r="AW32" s="18"/>
      <c r="AX32" s="18"/>
      <c r="AY32" s="268"/>
      <c r="AZ32" s="18"/>
      <c r="BA32" s="18"/>
      <c r="BB32" s="18"/>
      <c r="BC32" s="268"/>
      <c r="BD32" s="18"/>
      <c r="BE32" s="18"/>
      <c r="BF32" s="18"/>
      <c r="BG32" s="268">
        <v>0.23264746193251518</v>
      </c>
      <c r="BH32" s="18"/>
      <c r="BI32" s="18">
        <v>1.2326474619325152</v>
      </c>
      <c r="BJ32" s="18"/>
      <c r="BK32" s="268">
        <v>0.26113976065424382</v>
      </c>
      <c r="BL32" s="18"/>
      <c r="BM32" s="18">
        <v>1.2611397606542438</v>
      </c>
      <c r="BN32" s="18"/>
      <c r="BO32" s="268">
        <v>0.19093879864210472</v>
      </c>
      <c r="BP32" s="268"/>
      <c r="BQ32" s="18">
        <v>1.1909387986421047</v>
      </c>
      <c r="BR32" s="18"/>
      <c r="BS32" s="18">
        <v>59.2</v>
      </c>
      <c r="BT32" s="18"/>
      <c r="BU32" s="268">
        <v>4.5936395759717419E-2</v>
      </c>
      <c r="BV32" s="18"/>
      <c r="BW32" s="18">
        <v>1.0459363957597174</v>
      </c>
      <c r="BY32" s="273">
        <f t="shared" si="5"/>
        <v>-1983</v>
      </c>
      <c r="BZ32" s="273">
        <f t="shared" si="25"/>
        <v>0</v>
      </c>
      <c r="CA32" s="273">
        <f t="shared" si="26"/>
        <v>-9.6236506908284225E-2</v>
      </c>
      <c r="CB32" s="273">
        <f t="shared" si="27"/>
        <v>0</v>
      </c>
      <c r="CC32" s="273">
        <f t="shared" si="28"/>
        <v>-1.0962365069082842</v>
      </c>
      <c r="CD32" s="273">
        <f t="shared" si="29"/>
        <v>0</v>
      </c>
      <c r="CE32" s="273">
        <f t="shared" si="30"/>
        <v>-0.11534888053463721</v>
      </c>
      <c r="CF32" s="273">
        <f t="shared" si="31"/>
        <v>0</v>
      </c>
      <c r="CG32" s="273">
        <f t="shared" si="32"/>
        <v>-1.1153488805346372</v>
      </c>
      <c r="CH32" s="273">
        <f t="shared" si="33"/>
        <v>0</v>
      </c>
      <c r="CI32" s="273">
        <f t="shared" si="34"/>
        <v>-0.3548852817231154</v>
      </c>
      <c r="CJ32" s="273">
        <f t="shared" si="35"/>
        <v>0</v>
      </c>
      <c r="CK32" s="273">
        <f t="shared" si="36"/>
        <v>-1.3548852817231154</v>
      </c>
      <c r="CL32" s="273">
        <f t="shared" si="37"/>
        <v>0</v>
      </c>
      <c r="CM32" s="273">
        <f t="shared" si="38"/>
        <v>0</v>
      </c>
      <c r="CN32" s="273">
        <f t="shared" si="39"/>
        <v>0</v>
      </c>
      <c r="CO32" s="273">
        <f t="shared" si="10"/>
        <v>0</v>
      </c>
      <c r="CP32" s="273">
        <f t="shared" si="11"/>
        <v>0</v>
      </c>
      <c r="CQ32" s="273">
        <f t="shared" si="12"/>
        <v>0</v>
      </c>
      <c r="CR32" s="273">
        <f t="shared" si="13"/>
        <v>0</v>
      </c>
      <c r="CS32" s="273">
        <f t="shared" si="14"/>
        <v>0</v>
      </c>
      <c r="CT32" s="273">
        <f t="shared" si="15"/>
        <v>0</v>
      </c>
      <c r="CU32" s="273">
        <f t="shared" si="16"/>
        <v>0</v>
      </c>
      <c r="CV32" s="273">
        <f t="shared" si="17"/>
        <v>0</v>
      </c>
      <c r="CW32" s="273">
        <f t="shared" si="18"/>
        <v>0</v>
      </c>
      <c r="CX32" s="273">
        <f t="shared" si="19"/>
        <v>0</v>
      </c>
      <c r="CY32" s="273">
        <f t="shared" si="20"/>
        <v>0</v>
      </c>
      <c r="CZ32" s="273">
        <f t="shared" si="21"/>
        <v>0</v>
      </c>
      <c r="DA32" s="273">
        <f t="shared" si="22"/>
        <v>0</v>
      </c>
      <c r="DB32" s="273">
        <f t="shared" si="23"/>
        <v>0</v>
      </c>
      <c r="DC32" s="273">
        <f t="shared" si="24"/>
        <v>0</v>
      </c>
    </row>
    <row r="33" spans="3:107" x14ac:dyDescent="0.25">
      <c r="C33" s="23">
        <v>1984</v>
      </c>
      <c r="E33" s="338">
        <v>0.11586567791969804</v>
      </c>
      <c r="F33" s="15"/>
      <c r="G33" s="19">
        <f t="shared" si="0"/>
        <v>1.115865677919698</v>
      </c>
      <c r="H33" s="15"/>
      <c r="I33" s="338">
        <v>0.14664992413054012</v>
      </c>
      <c r="J33" s="15"/>
      <c r="K33" s="19">
        <f t="shared" si="1"/>
        <v>1.1466499241305401</v>
      </c>
      <c r="L33" s="15"/>
      <c r="M33" s="338">
        <v>-2.393226391728831E-2</v>
      </c>
      <c r="N33" s="15"/>
      <c r="O33" s="19">
        <f t="shared" si="2"/>
        <v>0.97606773608271169</v>
      </c>
      <c r="P33" s="86"/>
      <c r="Q33" s="339">
        <v>0.12373924530012337</v>
      </c>
      <c r="R33" s="86"/>
      <c r="S33" s="91">
        <f t="shared" si="4"/>
        <v>1.1237392453001234</v>
      </c>
      <c r="T33" s="86"/>
      <c r="U33" s="339">
        <v>0.14563524128028549</v>
      </c>
      <c r="V33" s="86"/>
      <c r="W33" s="91">
        <f t="shared" si="9"/>
        <v>1.1456352412802855</v>
      </c>
      <c r="X33" s="86"/>
      <c r="Y33" s="252">
        <v>-8.3883981557987153E-2</v>
      </c>
      <c r="Z33" s="157"/>
      <c r="AA33" s="91">
        <f t="shared" si="8"/>
        <v>0.91611601844201285</v>
      </c>
      <c r="AB33" s="86"/>
      <c r="AC33" s="17">
        <v>61.4</v>
      </c>
      <c r="AD33" s="18"/>
      <c r="AE33" s="157">
        <f t="shared" si="6"/>
        <v>3.716216216216206E-2</v>
      </c>
      <c r="AF33" s="18"/>
      <c r="AG33" s="19">
        <f t="shared" si="7"/>
        <v>1.0371621621621621</v>
      </c>
      <c r="AU33" s="268"/>
      <c r="AV33" s="18"/>
      <c r="AW33" s="18"/>
      <c r="AX33" s="18"/>
      <c r="AY33" s="268"/>
      <c r="AZ33" s="18"/>
      <c r="BA33" s="18"/>
      <c r="BB33" s="18"/>
      <c r="BC33" s="268"/>
      <c r="BD33" s="18"/>
      <c r="BE33" s="18"/>
      <c r="BF33" s="18"/>
      <c r="BG33" s="268">
        <v>0.12373924530012337</v>
      </c>
      <c r="BH33" s="18"/>
      <c r="BI33" s="18">
        <v>1.1237392453001234</v>
      </c>
      <c r="BJ33" s="18"/>
      <c r="BK33" s="268">
        <v>0.14563524128028549</v>
      </c>
      <c r="BL33" s="18"/>
      <c r="BM33" s="18">
        <v>1.1456352412802855</v>
      </c>
      <c r="BN33" s="18"/>
      <c r="BO33" s="268">
        <v>-8.3883981557987153E-2</v>
      </c>
      <c r="BP33" s="268"/>
      <c r="BQ33" s="18">
        <v>0.91611601844201285</v>
      </c>
      <c r="BR33" s="18"/>
      <c r="BS33" s="18">
        <v>61.4</v>
      </c>
      <c r="BT33" s="18"/>
      <c r="BU33" s="268">
        <v>3.716216216216206E-2</v>
      </c>
      <c r="BV33" s="18"/>
      <c r="BW33" s="18">
        <v>1.0371621621621621</v>
      </c>
      <c r="BY33" s="273">
        <f t="shared" si="5"/>
        <v>-1984</v>
      </c>
      <c r="BZ33" s="273">
        <f t="shared" si="25"/>
        <v>0</v>
      </c>
      <c r="CA33" s="273">
        <f t="shared" si="26"/>
        <v>-0.11586567791969804</v>
      </c>
      <c r="CB33" s="273">
        <f t="shared" si="27"/>
        <v>0</v>
      </c>
      <c r="CC33" s="273">
        <f t="shared" si="28"/>
        <v>-1.115865677919698</v>
      </c>
      <c r="CD33" s="273">
        <f t="shared" si="29"/>
        <v>0</v>
      </c>
      <c r="CE33" s="273">
        <f t="shared" si="30"/>
        <v>-0.14664992413054012</v>
      </c>
      <c r="CF33" s="273">
        <f t="shared" si="31"/>
        <v>0</v>
      </c>
      <c r="CG33" s="273">
        <f t="shared" si="32"/>
        <v>-1.1466499241305401</v>
      </c>
      <c r="CH33" s="273">
        <f t="shared" si="33"/>
        <v>0</v>
      </c>
      <c r="CI33" s="273">
        <f t="shared" si="34"/>
        <v>2.393226391728831E-2</v>
      </c>
      <c r="CJ33" s="273">
        <f t="shared" si="35"/>
        <v>0</v>
      </c>
      <c r="CK33" s="273">
        <f t="shared" si="36"/>
        <v>-0.97606773608271169</v>
      </c>
      <c r="CL33" s="273">
        <f t="shared" si="37"/>
        <v>0</v>
      </c>
      <c r="CM33" s="273">
        <f t="shared" si="38"/>
        <v>0</v>
      </c>
      <c r="CN33" s="273">
        <f t="shared" si="39"/>
        <v>0</v>
      </c>
      <c r="CO33" s="273">
        <f t="shared" si="10"/>
        <v>0</v>
      </c>
      <c r="CP33" s="273">
        <f t="shared" si="11"/>
        <v>0</v>
      </c>
      <c r="CQ33" s="273">
        <f t="shared" si="12"/>
        <v>0</v>
      </c>
      <c r="CR33" s="273">
        <f t="shared" si="13"/>
        <v>0</v>
      </c>
      <c r="CS33" s="273">
        <f t="shared" si="14"/>
        <v>0</v>
      </c>
      <c r="CT33" s="273">
        <f t="shared" si="15"/>
        <v>0</v>
      </c>
      <c r="CU33" s="273">
        <f t="shared" si="16"/>
        <v>0</v>
      </c>
      <c r="CV33" s="273">
        <f t="shared" si="17"/>
        <v>0</v>
      </c>
      <c r="CW33" s="273">
        <f t="shared" si="18"/>
        <v>0</v>
      </c>
      <c r="CX33" s="273">
        <f t="shared" si="19"/>
        <v>0</v>
      </c>
      <c r="CY33" s="273">
        <f t="shared" si="20"/>
        <v>0</v>
      </c>
      <c r="CZ33" s="273">
        <f t="shared" si="21"/>
        <v>0</v>
      </c>
      <c r="DA33" s="273">
        <f t="shared" si="22"/>
        <v>0</v>
      </c>
      <c r="DB33" s="273">
        <f t="shared" si="23"/>
        <v>0</v>
      </c>
      <c r="DC33" s="273">
        <f t="shared" si="24"/>
        <v>0</v>
      </c>
    </row>
    <row r="34" spans="3:107" x14ac:dyDescent="0.25">
      <c r="C34" s="23">
        <v>1985</v>
      </c>
      <c r="E34" s="338">
        <v>9.8780328271374174E-2</v>
      </c>
      <c r="F34" s="15"/>
      <c r="G34" s="19">
        <f t="shared" si="0"/>
        <v>1.0987803282713742</v>
      </c>
      <c r="H34" s="15"/>
      <c r="I34" s="338">
        <v>0.21226819619729942</v>
      </c>
      <c r="J34" s="15"/>
      <c r="K34" s="19">
        <f t="shared" si="1"/>
        <v>1.2122681961972994</v>
      </c>
      <c r="L34" s="15"/>
      <c r="M34" s="338">
        <v>0.25067272512687366</v>
      </c>
      <c r="N34" s="15"/>
      <c r="O34" s="19">
        <f t="shared" si="2"/>
        <v>1.2506727251268737</v>
      </c>
      <c r="P34" s="86"/>
      <c r="Q34" s="339">
        <v>0.39403262025465713</v>
      </c>
      <c r="R34" s="86"/>
      <c r="S34" s="91">
        <f t="shared" si="4"/>
        <v>1.3940326202546571</v>
      </c>
      <c r="T34" s="86"/>
      <c r="U34" s="339">
        <v>0.65857637520333268</v>
      </c>
      <c r="V34" s="86"/>
      <c r="W34" s="91">
        <f t="shared" si="9"/>
        <v>1.6585763752033327</v>
      </c>
      <c r="X34" s="86"/>
      <c r="Y34" s="252">
        <v>0.13302756620857936</v>
      </c>
      <c r="Z34" s="157"/>
      <c r="AA34" s="91">
        <f t="shared" si="8"/>
        <v>1.1330275662085794</v>
      </c>
      <c r="AB34" s="86"/>
      <c r="AC34" s="17">
        <v>64.099999999999994</v>
      </c>
      <c r="AD34" s="18"/>
      <c r="AE34" s="157">
        <f t="shared" si="6"/>
        <v>4.3973941368078195E-2</v>
      </c>
      <c r="AF34" s="18"/>
      <c r="AG34" s="19">
        <f t="shared" si="7"/>
        <v>1.0439739413680782</v>
      </c>
      <c r="AU34" s="268"/>
      <c r="AV34" s="18"/>
      <c r="AW34" s="18"/>
      <c r="AX34" s="18"/>
      <c r="AY34" s="268"/>
      <c r="AZ34" s="18"/>
      <c r="BA34" s="18"/>
      <c r="BB34" s="18"/>
      <c r="BC34" s="268"/>
      <c r="BD34" s="18"/>
      <c r="BE34" s="18"/>
      <c r="BF34" s="18"/>
      <c r="BG34" s="268">
        <v>0.39403262025465713</v>
      </c>
      <c r="BH34" s="18"/>
      <c r="BI34" s="18">
        <v>1.3940326202546571</v>
      </c>
      <c r="BJ34" s="18"/>
      <c r="BK34" s="268">
        <v>0.65857637520333268</v>
      </c>
      <c r="BL34" s="18"/>
      <c r="BM34" s="18">
        <v>1.6585763752033327</v>
      </c>
      <c r="BN34" s="18"/>
      <c r="BO34" s="268">
        <v>0.13302756620857936</v>
      </c>
      <c r="BP34" s="268"/>
      <c r="BQ34" s="18">
        <v>1.1330275662085794</v>
      </c>
      <c r="BR34" s="18"/>
      <c r="BS34" s="18">
        <v>64.099999999999994</v>
      </c>
      <c r="BT34" s="18"/>
      <c r="BU34" s="268">
        <v>4.3973941368078195E-2</v>
      </c>
      <c r="BV34" s="18"/>
      <c r="BW34" s="18">
        <v>1.0439739413680782</v>
      </c>
      <c r="BY34" s="273">
        <f t="shared" si="5"/>
        <v>-1985</v>
      </c>
      <c r="BZ34" s="273">
        <f t="shared" si="25"/>
        <v>0</v>
      </c>
      <c r="CA34" s="273">
        <f t="shared" si="26"/>
        <v>-9.8780328271374174E-2</v>
      </c>
      <c r="CB34" s="273">
        <f t="shared" si="27"/>
        <v>0</v>
      </c>
      <c r="CC34" s="273">
        <f t="shared" si="28"/>
        <v>-1.0987803282713742</v>
      </c>
      <c r="CD34" s="273">
        <f t="shared" si="29"/>
        <v>0</v>
      </c>
      <c r="CE34" s="273">
        <f t="shared" si="30"/>
        <v>-0.21226819619729942</v>
      </c>
      <c r="CF34" s="273">
        <f t="shared" si="31"/>
        <v>0</v>
      </c>
      <c r="CG34" s="273">
        <f t="shared" si="32"/>
        <v>-1.2122681961972994</v>
      </c>
      <c r="CH34" s="273">
        <f t="shared" si="33"/>
        <v>0</v>
      </c>
      <c r="CI34" s="273">
        <f t="shared" si="34"/>
        <v>-0.25067272512687366</v>
      </c>
      <c r="CJ34" s="273">
        <f t="shared" si="35"/>
        <v>0</v>
      </c>
      <c r="CK34" s="273">
        <f t="shared" si="36"/>
        <v>-1.2506727251268737</v>
      </c>
      <c r="CL34" s="273">
        <f t="shared" si="37"/>
        <v>0</v>
      </c>
      <c r="CM34" s="273">
        <f t="shared" si="38"/>
        <v>0</v>
      </c>
      <c r="CN34" s="273">
        <f t="shared" si="39"/>
        <v>0</v>
      </c>
      <c r="CO34" s="273">
        <f t="shared" si="10"/>
        <v>0</v>
      </c>
      <c r="CP34" s="273">
        <f t="shared" si="11"/>
        <v>0</v>
      </c>
      <c r="CQ34" s="273">
        <f t="shared" si="12"/>
        <v>0</v>
      </c>
      <c r="CR34" s="273">
        <f t="shared" si="13"/>
        <v>0</v>
      </c>
      <c r="CS34" s="273">
        <f t="shared" si="14"/>
        <v>0</v>
      </c>
      <c r="CT34" s="273">
        <f t="shared" si="15"/>
        <v>0</v>
      </c>
      <c r="CU34" s="273">
        <f t="shared" si="16"/>
        <v>0</v>
      </c>
      <c r="CV34" s="273">
        <f t="shared" si="17"/>
        <v>0</v>
      </c>
      <c r="CW34" s="273">
        <f t="shared" si="18"/>
        <v>0</v>
      </c>
      <c r="CX34" s="273">
        <f t="shared" si="19"/>
        <v>0</v>
      </c>
      <c r="CY34" s="273">
        <f t="shared" si="20"/>
        <v>0</v>
      </c>
      <c r="CZ34" s="273">
        <f t="shared" si="21"/>
        <v>0</v>
      </c>
      <c r="DA34" s="273">
        <f t="shared" si="22"/>
        <v>0</v>
      </c>
      <c r="DB34" s="273">
        <f t="shared" si="23"/>
        <v>0</v>
      </c>
      <c r="DC34" s="273">
        <f t="shared" si="24"/>
        <v>0</v>
      </c>
    </row>
    <row r="35" spans="3:107" x14ac:dyDescent="0.25">
      <c r="C35" s="23">
        <v>1986</v>
      </c>
      <c r="E35" s="338">
        <v>9.330001606656424E-2</v>
      </c>
      <c r="F35" s="15"/>
      <c r="G35" s="19">
        <f t="shared" si="0"/>
        <v>1.0933000160665642</v>
      </c>
      <c r="H35" s="15"/>
      <c r="I35" s="338">
        <v>0.14699997236914819</v>
      </c>
      <c r="J35" s="15"/>
      <c r="K35" s="19">
        <f t="shared" si="1"/>
        <v>1.1469999723691482</v>
      </c>
      <c r="L35" s="15"/>
      <c r="M35" s="338">
        <v>8.95399147868019E-2</v>
      </c>
      <c r="N35" s="15"/>
      <c r="O35" s="19">
        <f t="shared" si="2"/>
        <v>1.0895399147868019</v>
      </c>
      <c r="P35" s="86"/>
      <c r="Q35" s="339">
        <v>0.17626056907277921</v>
      </c>
      <c r="R35" s="86"/>
      <c r="S35" s="91">
        <f t="shared" si="4"/>
        <v>1.1762605690727792</v>
      </c>
      <c r="T35" s="86"/>
      <c r="U35" s="339">
        <v>0.67911532332504909</v>
      </c>
      <c r="V35" s="86"/>
      <c r="W35" s="91">
        <f t="shared" si="9"/>
        <v>1.6791153233250491</v>
      </c>
      <c r="X35" s="86"/>
      <c r="Y35" s="252">
        <v>0.19274529910089977</v>
      </c>
      <c r="Z35" s="157"/>
      <c r="AA35" s="91">
        <f t="shared" si="8"/>
        <v>1.1927452991008998</v>
      </c>
      <c r="AB35" s="86"/>
      <c r="AC35" s="17">
        <v>66.8</v>
      </c>
      <c r="AD35" s="18"/>
      <c r="AE35" s="157">
        <f t="shared" si="6"/>
        <v>4.2121684867394649E-2</v>
      </c>
      <c r="AF35" s="18"/>
      <c r="AG35" s="19">
        <f t="shared" si="7"/>
        <v>1.0421216848673946</v>
      </c>
      <c r="AU35" s="268"/>
      <c r="AV35" s="18"/>
      <c r="AW35" s="18"/>
      <c r="AX35" s="18"/>
      <c r="AY35" s="268"/>
      <c r="AZ35" s="18"/>
      <c r="BA35" s="18"/>
      <c r="BB35" s="18"/>
      <c r="BC35" s="268"/>
      <c r="BD35" s="18"/>
      <c r="BE35" s="18"/>
      <c r="BF35" s="18"/>
      <c r="BG35" s="268">
        <v>0.17626056907277921</v>
      </c>
      <c r="BH35" s="18"/>
      <c r="BI35" s="18">
        <v>1.1762605690727792</v>
      </c>
      <c r="BJ35" s="18"/>
      <c r="BK35" s="268">
        <v>0.67911532332504909</v>
      </c>
      <c r="BL35" s="18"/>
      <c r="BM35" s="18">
        <v>1.6791153233250491</v>
      </c>
      <c r="BN35" s="18"/>
      <c r="BO35" s="268">
        <v>0.19274529910089977</v>
      </c>
      <c r="BP35" s="268"/>
      <c r="BQ35" s="18">
        <v>1.1927452991008998</v>
      </c>
      <c r="BR35" s="18"/>
      <c r="BS35" s="18">
        <v>66.8</v>
      </c>
      <c r="BT35" s="18"/>
      <c r="BU35" s="268">
        <v>4.2121684867394649E-2</v>
      </c>
      <c r="BV35" s="18"/>
      <c r="BW35" s="18">
        <v>1.0421216848673946</v>
      </c>
      <c r="BY35" s="273">
        <f t="shared" si="5"/>
        <v>-1986</v>
      </c>
      <c r="BZ35" s="273">
        <f t="shared" si="25"/>
        <v>0</v>
      </c>
      <c r="CA35" s="273">
        <f t="shared" si="26"/>
        <v>-9.330001606656424E-2</v>
      </c>
      <c r="CB35" s="273">
        <f t="shared" si="27"/>
        <v>0</v>
      </c>
      <c r="CC35" s="273">
        <f t="shared" si="28"/>
        <v>-1.0933000160665642</v>
      </c>
      <c r="CD35" s="273">
        <f t="shared" si="29"/>
        <v>0</v>
      </c>
      <c r="CE35" s="273">
        <f t="shared" si="30"/>
        <v>-0.14699997236914819</v>
      </c>
      <c r="CF35" s="273">
        <f t="shared" si="31"/>
        <v>0</v>
      </c>
      <c r="CG35" s="273">
        <f t="shared" si="32"/>
        <v>-1.1469999723691482</v>
      </c>
      <c r="CH35" s="273">
        <f t="shared" si="33"/>
        <v>0</v>
      </c>
      <c r="CI35" s="273">
        <f t="shared" si="34"/>
        <v>-8.95399147868019E-2</v>
      </c>
      <c r="CJ35" s="273">
        <f t="shared" si="35"/>
        <v>0</v>
      </c>
      <c r="CK35" s="273">
        <f t="shared" si="36"/>
        <v>-1.0895399147868019</v>
      </c>
      <c r="CL35" s="273">
        <f t="shared" si="37"/>
        <v>0</v>
      </c>
      <c r="CM35" s="273">
        <f t="shared" si="38"/>
        <v>0</v>
      </c>
      <c r="CN35" s="273">
        <f t="shared" si="39"/>
        <v>0</v>
      </c>
      <c r="CO35" s="273">
        <f t="shared" si="10"/>
        <v>0</v>
      </c>
      <c r="CP35" s="273">
        <f t="shared" si="11"/>
        <v>0</v>
      </c>
      <c r="CQ35" s="273">
        <f t="shared" si="12"/>
        <v>0</v>
      </c>
      <c r="CR35" s="273">
        <f t="shared" si="13"/>
        <v>0</v>
      </c>
      <c r="CS35" s="273">
        <f t="shared" si="14"/>
        <v>0</v>
      </c>
      <c r="CT35" s="273">
        <f t="shared" si="15"/>
        <v>0</v>
      </c>
      <c r="CU35" s="273">
        <f t="shared" si="16"/>
        <v>0</v>
      </c>
      <c r="CV35" s="273">
        <f t="shared" si="17"/>
        <v>0</v>
      </c>
      <c r="CW35" s="273">
        <f t="shared" si="18"/>
        <v>0</v>
      </c>
      <c r="CX35" s="273">
        <f t="shared" si="19"/>
        <v>0</v>
      </c>
      <c r="CY35" s="273">
        <f t="shared" si="20"/>
        <v>0</v>
      </c>
      <c r="CZ35" s="273">
        <f t="shared" si="21"/>
        <v>0</v>
      </c>
      <c r="DA35" s="273">
        <f t="shared" si="22"/>
        <v>0</v>
      </c>
      <c r="DB35" s="273">
        <f t="shared" si="23"/>
        <v>0</v>
      </c>
      <c r="DC35" s="273">
        <f t="shared" si="24"/>
        <v>0</v>
      </c>
    </row>
    <row r="36" spans="3:107" x14ac:dyDescent="0.25">
      <c r="C36" s="23">
        <v>1987</v>
      </c>
      <c r="E36" s="338">
        <v>8.4789139515897505E-2</v>
      </c>
      <c r="F36" s="15"/>
      <c r="G36" s="19">
        <f t="shared" si="0"/>
        <v>1.0847891395158975</v>
      </c>
      <c r="H36" s="15"/>
      <c r="I36" s="338">
        <v>4.0366222977775923E-2</v>
      </c>
      <c r="J36" s="15"/>
      <c r="K36" s="19">
        <f t="shared" si="1"/>
        <v>1.0403662229777759</v>
      </c>
      <c r="L36" s="15"/>
      <c r="M36" s="338">
        <v>5.8787612383417676E-2</v>
      </c>
      <c r="N36" s="15"/>
      <c r="O36" s="19">
        <f t="shared" si="2"/>
        <v>1.0587876123834177</v>
      </c>
      <c r="P36" s="86"/>
      <c r="Q36" s="339">
        <v>-4.0178238399823929E-3</v>
      </c>
      <c r="R36" s="86"/>
      <c r="S36" s="91">
        <f t="shared" si="4"/>
        <v>0.99598217616001761</v>
      </c>
      <c r="T36" s="86"/>
      <c r="U36" s="339">
        <v>0.17685187234278699</v>
      </c>
      <c r="V36" s="86"/>
      <c r="W36" s="91">
        <f t="shared" si="9"/>
        <v>1.176851872342787</v>
      </c>
      <c r="X36" s="86"/>
      <c r="Y36" s="252">
        <v>0.22476002156198405</v>
      </c>
      <c r="Z36" s="157"/>
      <c r="AA36" s="91">
        <f t="shared" si="8"/>
        <v>1.224760021561984</v>
      </c>
      <c r="AB36" s="86"/>
      <c r="AC36" s="17">
        <v>69.599999999999994</v>
      </c>
      <c r="AD36" s="18"/>
      <c r="AE36" s="157">
        <f t="shared" si="6"/>
        <v>4.1916167664670656E-2</v>
      </c>
      <c r="AF36" s="18"/>
      <c r="AG36" s="19">
        <f t="shared" si="7"/>
        <v>1.0419161676646707</v>
      </c>
      <c r="AU36" s="268"/>
      <c r="AV36" s="18"/>
      <c r="AW36" s="18"/>
      <c r="AX36" s="18"/>
      <c r="AY36" s="268"/>
      <c r="AZ36" s="18"/>
      <c r="BA36" s="18"/>
      <c r="BB36" s="18"/>
      <c r="BC36" s="268"/>
      <c r="BD36" s="18"/>
      <c r="BE36" s="18"/>
      <c r="BF36" s="18"/>
      <c r="BG36" s="268">
        <v>-4.0178238399823929E-3</v>
      </c>
      <c r="BH36" s="18"/>
      <c r="BI36" s="18">
        <v>0.99598217616001761</v>
      </c>
      <c r="BJ36" s="18"/>
      <c r="BK36" s="268">
        <v>0.17685187234278699</v>
      </c>
      <c r="BL36" s="18"/>
      <c r="BM36" s="18">
        <v>1.176851872342787</v>
      </c>
      <c r="BN36" s="18"/>
      <c r="BO36" s="268">
        <v>0.22476002156198405</v>
      </c>
      <c r="BP36" s="268"/>
      <c r="BQ36" s="18">
        <v>1.224760021561984</v>
      </c>
      <c r="BR36" s="18"/>
      <c r="BS36" s="18">
        <v>69.599999999999994</v>
      </c>
      <c r="BT36" s="18"/>
      <c r="BU36" s="268">
        <v>4.1916167664670656E-2</v>
      </c>
      <c r="BV36" s="18"/>
      <c r="BW36" s="18">
        <v>1.0419161676646707</v>
      </c>
      <c r="BY36" s="273">
        <f t="shared" si="5"/>
        <v>-1987</v>
      </c>
      <c r="BZ36" s="273">
        <f t="shared" si="25"/>
        <v>0</v>
      </c>
      <c r="CA36" s="273">
        <f t="shared" si="26"/>
        <v>-8.4789139515897505E-2</v>
      </c>
      <c r="CB36" s="273">
        <f t="shared" si="27"/>
        <v>0</v>
      </c>
      <c r="CC36" s="273">
        <f t="shared" si="28"/>
        <v>-1.0847891395158975</v>
      </c>
      <c r="CD36" s="273">
        <f t="shared" si="29"/>
        <v>0</v>
      </c>
      <c r="CE36" s="273">
        <f t="shared" si="30"/>
        <v>-4.0366222977775923E-2</v>
      </c>
      <c r="CF36" s="273">
        <f t="shared" si="31"/>
        <v>0</v>
      </c>
      <c r="CG36" s="273">
        <f t="shared" si="32"/>
        <v>-1.0403662229777759</v>
      </c>
      <c r="CH36" s="273">
        <f t="shared" si="33"/>
        <v>0</v>
      </c>
      <c r="CI36" s="273">
        <f t="shared" si="34"/>
        <v>-5.8787612383417676E-2</v>
      </c>
      <c r="CJ36" s="273">
        <f t="shared" si="35"/>
        <v>0</v>
      </c>
      <c r="CK36" s="273">
        <f t="shared" si="36"/>
        <v>-1.0587876123834177</v>
      </c>
      <c r="CL36" s="273">
        <f t="shared" si="37"/>
        <v>0</v>
      </c>
      <c r="CM36" s="273">
        <f t="shared" si="38"/>
        <v>0</v>
      </c>
      <c r="CN36" s="273">
        <f t="shared" si="39"/>
        <v>0</v>
      </c>
      <c r="CO36" s="273">
        <f t="shared" si="10"/>
        <v>0</v>
      </c>
      <c r="CP36" s="273">
        <f t="shared" si="11"/>
        <v>0</v>
      </c>
      <c r="CQ36" s="273">
        <f t="shared" si="12"/>
        <v>0</v>
      </c>
      <c r="CR36" s="273">
        <f t="shared" si="13"/>
        <v>0</v>
      </c>
      <c r="CS36" s="273">
        <f t="shared" si="14"/>
        <v>0</v>
      </c>
      <c r="CT36" s="273">
        <f t="shared" si="15"/>
        <v>0</v>
      </c>
      <c r="CU36" s="273">
        <f t="shared" si="16"/>
        <v>0</v>
      </c>
      <c r="CV36" s="273">
        <f t="shared" si="17"/>
        <v>0</v>
      </c>
      <c r="CW36" s="273">
        <f t="shared" si="18"/>
        <v>0</v>
      </c>
      <c r="CX36" s="273">
        <f t="shared" si="19"/>
        <v>0</v>
      </c>
      <c r="CY36" s="273">
        <f t="shared" si="20"/>
        <v>0</v>
      </c>
      <c r="CZ36" s="273">
        <f t="shared" si="21"/>
        <v>0</v>
      </c>
      <c r="DA36" s="273">
        <f t="shared" si="22"/>
        <v>0</v>
      </c>
      <c r="DB36" s="273">
        <f t="shared" si="23"/>
        <v>0</v>
      </c>
      <c r="DC36" s="273">
        <f t="shared" si="24"/>
        <v>0</v>
      </c>
    </row>
    <row r="37" spans="3:107" x14ac:dyDescent="0.25">
      <c r="C37" s="23">
        <v>1988</v>
      </c>
      <c r="E37" s="338">
        <v>9.4097844995248536E-2</v>
      </c>
      <c r="F37" s="15"/>
      <c r="G37" s="19">
        <f t="shared" si="0"/>
        <v>1.0940978449952485</v>
      </c>
      <c r="H37" s="15"/>
      <c r="I37" s="338">
        <v>9.7879759391345411E-2</v>
      </c>
      <c r="J37" s="15"/>
      <c r="K37" s="19">
        <f t="shared" si="1"/>
        <v>1.0978797593913454</v>
      </c>
      <c r="L37" s="15"/>
      <c r="M37" s="338">
        <v>0.11081484729422719</v>
      </c>
      <c r="N37" s="15"/>
      <c r="O37" s="19">
        <f t="shared" si="2"/>
        <v>1.1108148472942272</v>
      </c>
      <c r="P37" s="86"/>
      <c r="Q37" s="339">
        <v>6.4354449225332511E-2</v>
      </c>
      <c r="R37" s="86"/>
      <c r="S37" s="91">
        <f t="shared" si="4"/>
        <v>1.0643544492253325</v>
      </c>
      <c r="T37" s="86"/>
      <c r="U37" s="339">
        <v>0.1765920363283886</v>
      </c>
      <c r="V37" s="86"/>
      <c r="W37" s="91">
        <f t="shared" si="9"/>
        <v>1.1765920363283886</v>
      </c>
      <c r="X37" s="86"/>
      <c r="Y37" s="252">
        <v>0.28325258598118469</v>
      </c>
      <c r="Z37" s="157"/>
      <c r="AA37" s="91">
        <f t="shared" si="8"/>
        <v>1.2832525859811847</v>
      </c>
      <c r="AB37" s="86"/>
      <c r="AC37" s="17">
        <v>72.3</v>
      </c>
      <c r="AD37" s="18"/>
      <c r="AE37" s="157">
        <f t="shared" si="6"/>
        <v>3.8793103448275801E-2</v>
      </c>
      <c r="AF37" s="18"/>
      <c r="AG37" s="19">
        <f t="shared" si="7"/>
        <v>1.0387931034482758</v>
      </c>
      <c r="AU37" s="268"/>
      <c r="AV37" s="18"/>
      <c r="AW37" s="18"/>
      <c r="AX37" s="18"/>
      <c r="AY37" s="268"/>
      <c r="AZ37" s="18"/>
      <c r="BA37" s="18"/>
      <c r="BB37" s="18"/>
      <c r="BC37" s="268"/>
      <c r="BD37" s="18"/>
      <c r="BE37" s="18"/>
      <c r="BF37" s="18"/>
      <c r="BG37" s="268">
        <v>6.4354449225332511E-2</v>
      </c>
      <c r="BH37" s="18"/>
      <c r="BI37" s="18">
        <v>1.0643544492253325</v>
      </c>
      <c r="BJ37" s="18"/>
      <c r="BK37" s="268">
        <v>0.1765920363283886</v>
      </c>
      <c r="BL37" s="18"/>
      <c r="BM37" s="18">
        <v>1.1765920363283886</v>
      </c>
      <c r="BN37" s="18"/>
      <c r="BO37" s="268">
        <v>0.28325258598118469</v>
      </c>
      <c r="BP37" s="268"/>
      <c r="BQ37" s="18">
        <v>1.2832525859811847</v>
      </c>
      <c r="BR37" s="18"/>
      <c r="BS37" s="18">
        <v>72.3</v>
      </c>
      <c r="BT37" s="18"/>
      <c r="BU37" s="268">
        <v>3.8793103448275801E-2</v>
      </c>
      <c r="BV37" s="18"/>
      <c r="BW37" s="18">
        <v>1.0387931034482758</v>
      </c>
      <c r="BY37" s="273">
        <f t="shared" si="5"/>
        <v>-1988</v>
      </c>
      <c r="BZ37" s="273">
        <f t="shared" si="25"/>
        <v>0</v>
      </c>
      <c r="CA37" s="273">
        <f t="shared" si="26"/>
        <v>-9.4097844995248536E-2</v>
      </c>
      <c r="CB37" s="273">
        <f t="shared" si="27"/>
        <v>0</v>
      </c>
      <c r="CC37" s="273">
        <f t="shared" si="28"/>
        <v>-1.0940978449952485</v>
      </c>
      <c r="CD37" s="273">
        <f t="shared" si="29"/>
        <v>0</v>
      </c>
      <c r="CE37" s="273">
        <f t="shared" si="30"/>
        <v>-9.7879759391345411E-2</v>
      </c>
      <c r="CF37" s="273">
        <f t="shared" si="31"/>
        <v>0</v>
      </c>
      <c r="CG37" s="273">
        <f t="shared" si="32"/>
        <v>-1.0978797593913454</v>
      </c>
      <c r="CH37" s="273">
        <f t="shared" si="33"/>
        <v>0</v>
      </c>
      <c r="CI37" s="273">
        <f t="shared" si="34"/>
        <v>-0.11081484729422719</v>
      </c>
      <c r="CJ37" s="273">
        <f t="shared" si="35"/>
        <v>0</v>
      </c>
      <c r="CK37" s="273">
        <f t="shared" si="36"/>
        <v>-1.1108148472942272</v>
      </c>
      <c r="CL37" s="273">
        <f t="shared" si="37"/>
        <v>0</v>
      </c>
      <c r="CM37" s="273">
        <f t="shared" si="38"/>
        <v>0</v>
      </c>
      <c r="CN37" s="273">
        <f t="shared" si="39"/>
        <v>0</v>
      </c>
      <c r="CO37" s="273">
        <f t="shared" si="10"/>
        <v>0</v>
      </c>
      <c r="CP37" s="273">
        <f t="shared" si="11"/>
        <v>0</v>
      </c>
      <c r="CQ37" s="273">
        <f t="shared" si="12"/>
        <v>0</v>
      </c>
      <c r="CR37" s="273">
        <f t="shared" si="13"/>
        <v>0</v>
      </c>
      <c r="CS37" s="273">
        <f t="shared" si="14"/>
        <v>0</v>
      </c>
      <c r="CT37" s="273">
        <f t="shared" si="15"/>
        <v>0</v>
      </c>
      <c r="CU37" s="273">
        <f t="shared" si="16"/>
        <v>0</v>
      </c>
      <c r="CV37" s="273">
        <f t="shared" si="17"/>
        <v>0</v>
      </c>
      <c r="CW37" s="273">
        <f t="shared" si="18"/>
        <v>0</v>
      </c>
      <c r="CX37" s="273">
        <f t="shared" si="19"/>
        <v>0</v>
      </c>
      <c r="CY37" s="273">
        <f t="shared" si="20"/>
        <v>0</v>
      </c>
      <c r="CZ37" s="273">
        <f t="shared" si="21"/>
        <v>0</v>
      </c>
      <c r="DA37" s="273">
        <f t="shared" si="22"/>
        <v>0</v>
      </c>
      <c r="DB37" s="273">
        <f t="shared" si="23"/>
        <v>0</v>
      </c>
      <c r="DC37" s="273">
        <f t="shared" si="24"/>
        <v>0</v>
      </c>
    </row>
    <row r="38" spans="3:107" x14ac:dyDescent="0.25">
      <c r="C38" s="23">
        <v>1989</v>
      </c>
      <c r="E38" s="338">
        <v>0.12361286225093604</v>
      </c>
      <c r="F38" s="15"/>
      <c r="G38" s="19">
        <f t="shared" si="0"/>
        <v>1.123612862250936</v>
      </c>
      <c r="H38" s="15"/>
      <c r="I38" s="338">
        <v>0.12808181213335179</v>
      </c>
      <c r="J38" s="15"/>
      <c r="K38" s="19">
        <f t="shared" si="1"/>
        <v>1.1280818121333518</v>
      </c>
      <c r="L38" s="15"/>
      <c r="M38" s="338">
        <v>0.2137272378484627</v>
      </c>
      <c r="N38" s="15"/>
      <c r="O38" s="19">
        <f t="shared" si="2"/>
        <v>1.2137272378484627</v>
      </c>
      <c r="P38" s="86"/>
      <c r="Q38" s="339">
        <v>0.28083721763235436</v>
      </c>
      <c r="R38" s="86"/>
      <c r="S38" s="91">
        <f t="shared" si="4"/>
        <v>1.2808372176323544</v>
      </c>
      <c r="T38" s="86"/>
      <c r="U38" s="339">
        <v>7.7667512210993106E-2</v>
      </c>
      <c r="V38" s="86"/>
      <c r="W38" s="91">
        <f t="shared" si="9"/>
        <v>1.0776675122109931</v>
      </c>
      <c r="X38" s="86"/>
      <c r="Y38" s="252">
        <v>0.59753228328671271</v>
      </c>
      <c r="Z38" s="157"/>
      <c r="AA38" s="91">
        <f t="shared" si="8"/>
        <v>1.5975322832867127</v>
      </c>
      <c r="AB38" s="86"/>
      <c r="AC38" s="17">
        <v>76.099999999999994</v>
      </c>
      <c r="AD38" s="18"/>
      <c r="AE38" s="157">
        <f t="shared" si="6"/>
        <v>5.2558782849239316E-2</v>
      </c>
      <c r="AF38" s="18"/>
      <c r="AG38" s="19">
        <f t="shared" si="7"/>
        <v>1.0525587828492393</v>
      </c>
      <c r="AU38" s="268"/>
      <c r="AV38" s="18"/>
      <c r="AW38" s="18"/>
      <c r="AX38" s="18"/>
      <c r="AY38" s="268"/>
      <c r="AZ38" s="18"/>
      <c r="BA38" s="18"/>
      <c r="BB38" s="18"/>
      <c r="BC38" s="268"/>
      <c r="BD38" s="18"/>
      <c r="BE38" s="18"/>
      <c r="BF38" s="18"/>
      <c r="BG38" s="268">
        <v>0.28083721763235436</v>
      </c>
      <c r="BH38" s="18"/>
      <c r="BI38" s="18">
        <v>1.2808372176323544</v>
      </c>
      <c r="BJ38" s="18"/>
      <c r="BK38" s="268">
        <v>7.7667512210993106E-2</v>
      </c>
      <c r="BL38" s="18"/>
      <c r="BM38" s="18">
        <v>1.0776675122109931</v>
      </c>
      <c r="BN38" s="18"/>
      <c r="BO38" s="268">
        <v>0.59753228328671271</v>
      </c>
      <c r="BP38" s="268"/>
      <c r="BQ38" s="18">
        <v>1.5975322832867127</v>
      </c>
      <c r="BR38" s="18"/>
      <c r="BS38" s="18">
        <v>76.099999999999994</v>
      </c>
      <c r="BT38" s="18"/>
      <c r="BU38" s="268">
        <v>5.2558782849239316E-2</v>
      </c>
      <c r="BV38" s="18"/>
      <c r="BW38" s="18">
        <v>1.0525587828492393</v>
      </c>
      <c r="BY38" s="273">
        <f t="shared" si="5"/>
        <v>-1989</v>
      </c>
      <c r="BZ38" s="273">
        <f t="shared" si="25"/>
        <v>0</v>
      </c>
      <c r="CA38" s="273">
        <f t="shared" si="26"/>
        <v>-0.12361286225093604</v>
      </c>
      <c r="CB38" s="273">
        <f t="shared" si="27"/>
        <v>0</v>
      </c>
      <c r="CC38" s="273">
        <f t="shared" si="28"/>
        <v>-1.123612862250936</v>
      </c>
      <c r="CD38" s="273">
        <f t="shared" si="29"/>
        <v>0</v>
      </c>
      <c r="CE38" s="273">
        <f t="shared" si="30"/>
        <v>-0.12808181213335179</v>
      </c>
      <c r="CF38" s="273">
        <f t="shared" si="31"/>
        <v>0</v>
      </c>
      <c r="CG38" s="273">
        <f t="shared" si="32"/>
        <v>-1.1280818121333518</v>
      </c>
      <c r="CH38" s="273">
        <f t="shared" si="33"/>
        <v>0</v>
      </c>
      <c r="CI38" s="273">
        <f t="shared" si="34"/>
        <v>-0.2137272378484627</v>
      </c>
      <c r="CJ38" s="273">
        <f t="shared" si="35"/>
        <v>0</v>
      </c>
      <c r="CK38" s="273">
        <f t="shared" si="36"/>
        <v>-1.2137272378484627</v>
      </c>
      <c r="CL38" s="273">
        <f t="shared" si="37"/>
        <v>0</v>
      </c>
      <c r="CM38" s="273">
        <f t="shared" si="38"/>
        <v>0</v>
      </c>
      <c r="CN38" s="273">
        <f t="shared" si="39"/>
        <v>0</v>
      </c>
      <c r="CO38" s="273">
        <f t="shared" si="10"/>
        <v>0</v>
      </c>
      <c r="CP38" s="273">
        <f t="shared" si="11"/>
        <v>0</v>
      </c>
      <c r="CQ38" s="273">
        <f t="shared" si="12"/>
        <v>0</v>
      </c>
      <c r="CR38" s="273">
        <f t="shared" si="13"/>
        <v>0</v>
      </c>
      <c r="CS38" s="273">
        <f t="shared" si="14"/>
        <v>0</v>
      </c>
      <c r="CT38" s="273">
        <f t="shared" si="15"/>
        <v>0</v>
      </c>
      <c r="CU38" s="273">
        <f t="shared" si="16"/>
        <v>0</v>
      </c>
      <c r="CV38" s="273">
        <f t="shared" si="17"/>
        <v>0</v>
      </c>
      <c r="CW38" s="273">
        <f t="shared" si="18"/>
        <v>0</v>
      </c>
      <c r="CX38" s="273">
        <f t="shared" si="19"/>
        <v>0</v>
      </c>
      <c r="CY38" s="273">
        <f t="shared" si="20"/>
        <v>0</v>
      </c>
      <c r="CZ38" s="273">
        <f t="shared" si="21"/>
        <v>0</v>
      </c>
      <c r="DA38" s="273">
        <f t="shared" si="22"/>
        <v>0</v>
      </c>
      <c r="DB38" s="273">
        <f t="shared" si="23"/>
        <v>0</v>
      </c>
      <c r="DC38" s="273">
        <f t="shared" si="24"/>
        <v>0</v>
      </c>
    </row>
    <row r="39" spans="3:107" x14ac:dyDescent="0.25">
      <c r="C39" s="23">
        <v>1990</v>
      </c>
      <c r="E39" s="338">
        <v>0.13484226253417853</v>
      </c>
      <c r="F39" s="15"/>
      <c r="G39" s="19">
        <f t="shared" si="0"/>
        <v>1.1348422625341785</v>
      </c>
      <c r="H39" s="15"/>
      <c r="I39" s="338">
        <v>7.5377230537480688E-2</v>
      </c>
      <c r="J39" s="15"/>
      <c r="K39" s="19">
        <f t="shared" si="1"/>
        <v>1.0753772305374807</v>
      </c>
      <c r="L39" s="15"/>
      <c r="M39" s="338">
        <v>-0.14797992368303303</v>
      </c>
      <c r="N39" s="15"/>
      <c r="O39" s="19">
        <f t="shared" si="2"/>
        <v>0.85202007631696697</v>
      </c>
      <c r="P39" s="86"/>
      <c r="Q39" s="339">
        <v>-2.8965924315405567E-2</v>
      </c>
      <c r="R39" s="86"/>
      <c r="S39" s="91">
        <f t="shared" si="4"/>
        <v>0.97103407568459443</v>
      </c>
      <c r="T39" s="86"/>
      <c r="U39" s="339">
        <v>-0.23030981214414503</v>
      </c>
      <c r="V39" s="86"/>
      <c r="W39" s="91">
        <f t="shared" si="9"/>
        <v>0.76969018785585497</v>
      </c>
      <c r="X39" s="86"/>
      <c r="Y39" s="252">
        <v>-0.10736287930016333</v>
      </c>
      <c r="Z39" s="157"/>
      <c r="AA39" s="91">
        <f t="shared" si="8"/>
        <v>0.89263712069983669</v>
      </c>
      <c r="AB39" s="86"/>
      <c r="AC39" s="17">
        <v>79.900000000000006</v>
      </c>
      <c r="AD39" s="18"/>
      <c r="AE39" s="157">
        <f t="shared" si="6"/>
        <v>4.9934296977661052E-2</v>
      </c>
      <c r="AF39" s="18"/>
      <c r="AG39" s="19">
        <f t="shared" si="7"/>
        <v>1.0499342969776611</v>
      </c>
      <c r="AU39" s="268"/>
      <c r="AV39" s="18"/>
      <c r="AW39" s="18"/>
      <c r="AX39" s="18"/>
      <c r="AY39" s="268"/>
      <c r="AZ39" s="18"/>
      <c r="BA39" s="18"/>
      <c r="BB39" s="18"/>
      <c r="BC39" s="268"/>
      <c r="BD39" s="18"/>
      <c r="BE39" s="18"/>
      <c r="BF39" s="18"/>
      <c r="BG39" s="268">
        <v>-2.8965924315405567E-2</v>
      </c>
      <c r="BH39" s="18"/>
      <c r="BI39" s="18">
        <v>0.97103407568459443</v>
      </c>
      <c r="BJ39" s="18"/>
      <c r="BK39" s="268">
        <v>-0.23030981214414503</v>
      </c>
      <c r="BL39" s="18"/>
      <c r="BM39" s="18">
        <v>0.76969018785585497</v>
      </c>
      <c r="BN39" s="18"/>
      <c r="BO39" s="268">
        <v>-0.10736287930016333</v>
      </c>
      <c r="BP39" s="268"/>
      <c r="BQ39" s="18">
        <v>0.89263712069983669</v>
      </c>
      <c r="BR39" s="18"/>
      <c r="BS39" s="18">
        <v>79.900000000000006</v>
      </c>
      <c r="BT39" s="18"/>
      <c r="BU39" s="268">
        <v>4.9934296977661052E-2</v>
      </c>
      <c r="BV39" s="18"/>
      <c r="BW39" s="18">
        <v>1.0499342969776611</v>
      </c>
      <c r="BY39" s="273">
        <f t="shared" si="5"/>
        <v>-1990</v>
      </c>
      <c r="BZ39" s="273">
        <f t="shared" si="25"/>
        <v>0</v>
      </c>
      <c r="CA39" s="273">
        <f t="shared" si="26"/>
        <v>-0.13484226253417853</v>
      </c>
      <c r="CB39" s="273">
        <f t="shared" si="27"/>
        <v>0</v>
      </c>
      <c r="CC39" s="273">
        <f t="shared" si="28"/>
        <v>-1.1348422625341785</v>
      </c>
      <c r="CD39" s="273">
        <f t="shared" si="29"/>
        <v>0</v>
      </c>
      <c r="CE39" s="273">
        <f t="shared" si="30"/>
        <v>-7.5377230537480688E-2</v>
      </c>
      <c r="CF39" s="273">
        <f t="shared" si="31"/>
        <v>0</v>
      </c>
      <c r="CG39" s="273">
        <f t="shared" si="32"/>
        <v>-1.0753772305374807</v>
      </c>
      <c r="CH39" s="273">
        <f t="shared" si="33"/>
        <v>0</v>
      </c>
      <c r="CI39" s="273">
        <f t="shared" si="34"/>
        <v>0.14797992368303303</v>
      </c>
      <c r="CJ39" s="273">
        <f t="shared" si="35"/>
        <v>0</v>
      </c>
      <c r="CK39" s="273">
        <f t="shared" si="36"/>
        <v>-0.85202007631696697</v>
      </c>
      <c r="CL39" s="273">
        <f t="shared" si="37"/>
        <v>0</v>
      </c>
      <c r="CM39" s="273">
        <f t="shared" si="38"/>
        <v>0</v>
      </c>
      <c r="CN39" s="273">
        <f t="shared" si="39"/>
        <v>0</v>
      </c>
      <c r="CO39" s="273">
        <f t="shared" si="10"/>
        <v>0</v>
      </c>
      <c r="CP39" s="273">
        <f t="shared" si="11"/>
        <v>0</v>
      </c>
      <c r="CQ39" s="273">
        <f t="shared" si="12"/>
        <v>0</v>
      </c>
      <c r="CR39" s="273">
        <f t="shared" si="13"/>
        <v>0</v>
      </c>
      <c r="CS39" s="273">
        <f t="shared" si="14"/>
        <v>0</v>
      </c>
      <c r="CT39" s="273">
        <f t="shared" si="15"/>
        <v>0</v>
      </c>
      <c r="CU39" s="273">
        <f t="shared" si="16"/>
        <v>0</v>
      </c>
      <c r="CV39" s="273">
        <f t="shared" si="17"/>
        <v>0</v>
      </c>
      <c r="CW39" s="273">
        <f t="shared" si="18"/>
        <v>0</v>
      </c>
      <c r="CX39" s="273">
        <f t="shared" si="19"/>
        <v>0</v>
      </c>
      <c r="CY39" s="273">
        <f t="shared" si="20"/>
        <v>0</v>
      </c>
      <c r="CZ39" s="273">
        <f t="shared" si="21"/>
        <v>0</v>
      </c>
      <c r="DA39" s="273">
        <f t="shared" si="22"/>
        <v>0</v>
      </c>
      <c r="DB39" s="273">
        <f t="shared" si="23"/>
        <v>0</v>
      </c>
      <c r="DC39" s="273">
        <f t="shared" si="24"/>
        <v>0</v>
      </c>
    </row>
    <row r="40" spans="3:107" x14ac:dyDescent="0.25">
      <c r="C40" s="23">
        <v>1991</v>
      </c>
      <c r="E40" s="338">
        <v>9.8331854626155124E-2</v>
      </c>
      <c r="F40" s="15"/>
      <c r="G40" s="19">
        <f t="shared" si="0"/>
        <v>1.0983318546261551</v>
      </c>
      <c r="H40" s="15"/>
      <c r="I40" s="338">
        <v>0.22139901474010193</v>
      </c>
      <c r="J40" s="15"/>
      <c r="K40" s="19">
        <f t="shared" si="1"/>
        <v>1.2213990147401019</v>
      </c>
      <c r="L40" s="15"/>
      <c r="M40" s="338">
        <v>0.12015125294869922</v>
      </c>
      <c r="N40" s="15"/>
      <c r="O40" s="19">
        <f t="shared" si="2"/>
        <v>1.1201512529486992</v>
      </c>
      <c r="P40" s="86"/>
      <c r="Q40" s="339">
        <v>0.29923533607290498</v>
      </c>
      <c r="R40" s="86"/>
      <c r="S40" s="91">
        <f t="shared" si="4"/>
        <v>1.299235336072905</v>
      </c>
      <c r="T40" s="86"/>
      <c r="U40" s="339">
        <v>0.12029315209520042</v>
      </c>
      <c r="V40" s="86"/>
      <c r="W40" s="91">
        <f t="shared" si="9"/>
        <v>1.1202931520952004</v>
      </c>
      <c r="X40" s="86"/>
      <c r="Y40" s="252">
        <v>0.58955669661773868</v>
      </c>
      <c r="Z40" s="157"/>
      <c r="AA40" s="91">
        <f t="shared" si="8"/>
        <v>1.5895566966177386</v>
      </c>
      <c r="AB40" s="86"/>
      <c r="AC40" s="17">
        <v>82.9</v>
      </c>
      <c r="AD40" s="18"/>
      <c r="AE40" s="157">
        <f t="shared" si="6"/>
        <v>3.7546933667083948E-2</v>
      </c>
      <c r="AF40" s="18"/>
      <c r="AG40" s="19">
        <f t="shared" si="7"/>
        <v>1.0375469336670839</v>
      </c>
      <c r="AU40" s="268"/>
      <c r="AV40" s="18"/>
      <c r="AW40" s="18"/>
      <c r="AX40" s="18"/>
      <c r="AY40" s="268"/>
      <c r="AZ40" s="18"/>
      <c r="BA40" s="18"/>
      <c r="BB40" s="18"/>
      <c r="BC40" s="268"/>
      <c r="BD40" s="18"/>
      <c r="BE40" s="18"/>
      <c r="BF40" s="18"/>
      <c r="BG40" s="268">
        <v>0.29923533607290498</v>
      </c>
      <c r="BH40" s="18"/>
      <c r="BI40" s="18">
        <v>1.299235336072905</v>
      </c>
      <c r="BJ40" s="18"/>
      <c r="BK40" s="268">
        <v>0.12029315209520042</v>
      </c>
      <c r="BL40" s="18"/>
      <c r="BM40" s="18">
        <v>1.1202931520952004</v>
      </c>
      <c r="BN40" s="18"/>
      <c r="BO40" s="268">
        <v>0.58955669661773868</v>
      </c>
      <c r="BP40" s="268"/>
      <c r="BQ40" s="18">
        <v>1.5895566966177386</v>
      </c>
      <c r="BR40" s="18"/>
      <c r="BS40" s="18">
        <v>82.9</v>
      </c>
      <c r="BT40" s="18"/>
      <c r="BU40" s="268">
        <v>3.7546933667083948E-2</v>
      </c>
      <c r="BV40" s="18"/>
      <c r="BW40" s="18">
        <v>1.0375469336670839</v>
      </c>
      <c r="BY40" s="273">
        <f t="shared" si="5"/>
        <v>-1991</v>
      </c>
      <c r="BZ40" s="273">
        <f t="shared" si="25"/>
        <v>0</v>
      </c>
      <c r="CA40" s="273">
        <f t="shared" si="26"/>
        <v>-9.8331854626155124E-2</v>
      </c>
      <c r="CB40" s="273">
        <f t="shared" si="27"/>
        <v>0</v>
      </c>
      <c r="CC40" s="273">
        <f t="shared" si="28"/>
        <v>-1.0983318546261551</v>
      </c>
      <c r="CD40" s="273">
        <f t="shared" si="29"/>
        <v>0</v>
      </c>
      <c r="CE40" s="273">
        <f t="shared" si="30"/>
        <v>-0.22139901474010193</v>
      </c>
      <c r="CF40" s="273">
        <f t="shared" si="31"/>
        <v>0</v>
      </c>
      <c r="CG40" s="273">
        <f t="shared" si="32"/>
        <v>-1.2213990147401019</v>
      </c>
      <c r="CH40" s="273">
        <f t="shared" si="33"/>
        <v>0</v>
      </c>
      <c r="CI40" s="273">
        <f t="shared" si="34"/>
        <v>-0.12015125294869922</v>
      </c>
      <c r="CJ40" s="273">
        <f t="shared" si="35"/>
        <v>0</v>
      </c>
      <c r="CK40" s="273">
        <f t="shared" si="36"/>
        <v>-1.1201512529486992</v>
      </c>
      <c r="CL40" s="273">
        <f t="shared" si="37"/>
        <v>0</v>
      </c>
      <c r="CM40" s="273">
        <f t="shared" si="38"/>
        <v>0</v>
      </c>
      <c r="CN40" s="273">
        <f t="shared" si="39"/>
        <v>0</v>
      </c>
      <c r="CO40" s="273">
        <f t="shared" si="10"/>
        <v>0</v>
      </c>
      <c r="CP40" s="273">
        <f t="shared" si="11"/>
        <v>0</v>
      </c>
      <c r="CQ40" s="273">
        <f t="shared" si="12"/>
        <v>0</v>
      </c>
      <c r="CR40" s="273">
        <f t="shared" si="13"/>
        <v>0</v>
      </c>
      <c r="CS40" s="273">
        <f t="shared" si="14"/>
        <v>0</v>
      </c>
      <c r="CT40" s="273">
        <f t="shared" si="15"/>
        <v>0</v>
      </c>
      <c r="CU40" s="273">
        <f t="shared" si="16"/>
        <v>0</v>
      </c>
      <c r="CV40" s="273">
        <f t="shared" si="17"/>
        <v>0</v>
      </c>
      <c r="CW40" s="273">
        <f t="shared" si="18"/>
        <v>0</v>
      </c>
      <c r="CX40" s="273">
        <f t="shared" si="19"/>
        <v>0</v>
      </c>
      <c r="CY40" s="273">
        <f t="shared" si="20"/>
        <v>0</v>
      </c>
      <c r="CZ40" s="273">
        <f t="shared" si="21"/>
        <v>0</v>
      </c>
      <c r="DA40" s="273">
        <f t="shared" si="22"/>
        <v>0</v>
      </c>
      <c r="DB40" s="273">
        <f t="shared" si="23"/>
        <v>0</v>
      </c>
      <c r="DC40" s="273">
        <f t="shared" si="24"/>
        <v>0</v>
      </c>
    </row>
    <row r="41" spans="3:107" x14ac:dyDescent="0.25">
      <c r="C41" s="23">
        <v>1992</v>
      </c>
      <c r="E41" s="338">
        <v>7.0755062982055916E-2</v>
      </c>
      <c r="F41" s="15"/>
      <c r="G41" s="19">
        <f t="shared" si="0"/>
        <v>1.0707550629820559</v>
      </c>
      <c r="H41" s="15"/>
      <c r="I41" s="338">
        <v>9.846258120778062E-2</v>
      </c>
      <c r="J41" s="15"/>
      <c r="K41" s="19">
        <f t="shared" si="1"/>
        <v>1.0984625812077806</v>
      </c>
      <c r="L41" s="15"/>
      <c r="M41" s="338">
        <v>-1.4332559085550867E-2</v>
      </c>
      <c r="N41" s="15"/>
      <c r="O41" s="19">
        <f t="shared" si="2"/>
        <v>0.98566744091444913</v>
      </c>
      <c r="P41" s="86"/>
      <c r="Q41" s="339">
        <v>0.18912193883386941</v>
      </c>
      <c r="R41" s="86"/>
      <c r="S41" s="91">
        <f t="shared" si="4"/>
        <v>1.1891219388338694</v>
      </c>
      <c r="T41" s="86"/>
      <c r="U41" s="339">
        <v>-2.5995397562624922E-2</v>
      </c>
      <c r="V41" s="86"/>
      <c r="W41" s="91">
        <f t="shared" si="9"/>
        <v>0.97400460243737508</v>
      </c>
      <c r="X41" s="86"/>
      <c r="Y41" s="252">
        <v>0.22064981535871467</v>
      </c>
      <c r="Z41" s="157"/>
      <c r="AA41" s="91">
        <f t="shared" si="8"/>
        <v>1.2206498153587146</v>
      </c>
      <c r="AB41" s="86"/>
      <c r="AC41" s="17">
        <v>84.7</v>
      </c>
      <c r="AD41" s="18"/>
      <c r="AE41" s="157">
        <f t="shared" si="6"/>
        <v>2.1712907117008351E-2</v>
      </c>
      <c r="AF41" s="18"/>
      <c r="AG41" s="19">
        <f t="shared" si="7"/>
        <v>1.0217129071170084</v>
      </c>
      <c r="AU41" s="268"/>
      <c r="AV41" s="18"/>
      <c r="AW41" s="18"/>
      <c r="AX41" s="18"/>
      <c r="AY41" s="268"/>
      <c r="AZ41" s="18"/>
      <c r="BA41" s="18"/>
      <c r="BB41" s="18"/>
      <c r="BC41" s="268"/>
      <c r="BD41" s="18"/>
      <c r="BE41" s="18"/>
      <c r="BF41" s="18"/>
      <c r="BG41" s="268">
        <v>0.18912193883386941</v>
      </c>
      <c r="BH41" s="18"/>
      <c r="BI41" s="18">
        <v>1.1891219388338694</v>
      </c>
      <c r="BJ41" s="18"/>
      <c r="BK41" s="268">
        <v>-2.5995397562624922E-2</v>
      </c>
      <c r="BL41" s="18"/>
      <c r="BM41" s="18">
        <v>0.97400460243737508</v>
      </c>
      <c r="BN41" s="18"/>
      <c r="BO41" s="268">
        <v>0.22064981535871467</v>
      </c>
      <c r="BP41" s="268"/>
      <c r="BQ41" s="18">
        <v>1.2206498153587146</v>
      </c>
      <c r="BR41" s="18"/>
      <c r="BS41" s="18">
        <v>84.7</v>
      </c>
      <c r="BT41" s="18"/>
      <c r="BU41" s="268">
        <v>2.1712907117008351E-2</v>
      </c>
      <c r="BV41" s="18"/>
      <c r="BW41" s="18">
        <v>1.0217129071170084</v>
      </c>
      <c r="BY41" s="273">
        <f t="shared" si="5"/>
        <v>-1992</v>
      </c>
      <c r="BZ41" s="273">
        <f t="shared" si="25"/>
        <v>0</v>
      </c>
      <c r="CA41" s="273">
        <f t="shared" si="26"/>
        <v>-7.0755062982055916E-2</v>
      </c>
      <c r="CB41" s="273">
        <f t="shared" si="27"/>
        <v>0</v>
      </c>
      <c r="CC41" s="273">
        <f t="shared" si="28"/>
        <v>-1.0707550629820559</v>
      </c>
      <c r="CD41" s="273">
        <f t="shared" si="29"/>
        <v>0</v>
      </c>
      <c r="CE41" s="273">
        <f t="shared" si="30"/>
        <v>-9.846258120778062E-2</v>
      </c>
      <c r="CF41" s="273">
        <f t="shared" si="31"/>
        <v>0</v>
      </c>
      <c r="CG41" s="273">
        <f t="shared" si="32"/>
        <v>-1.0984625812077806</v>
      </c>
      <c r="CH41" s="273">
        <f t="shared" si="33"/>
        <v>0</v>
      </c>
      <c r="CI41" s="273">
        <f t="shared" si="34"/>
        <v>1.4332559085550867E-2</v>
      </c>
      <c r="CJ41" s="273">
        <f t="shared" si="35"/>
        <v>0</v>
      </c>
      <c r="CK41" s="273">
        <f t="shared" si="36"/>
        <v>-0.98566744091444913</v>
      </c>
      <c r="CL41" s="273">
        <f t="shared" si="37"/>
        <v>0</v>
      </c>
      <c r="CM41" s="273">
        <f t="shared" si="38"/>
        <v>0</v>
      </c>
      <c r="CN41" s="273">
        <f t="shared" si="39"/>
        <v>0</v>
      </c>
      <c r="CO41" s="273">
        <f t="shared" si="10"/>
        <v>0</v>
      </c>
      <c r="CP41" s="273">
        <f t="shared" si="11"/>
        <v>0</v>
      </c>
      <c r="CQ41" s="273">
        <f t="shared" si="12"/>
        <v>0</v>
      </c>
      <c r="CR41" s="273">
        <f t="shared" si="13"/>
        <v>0</v>
      </c>
      <c r="CS41" s="273">
        <f t="shared" si="14"/>
        <v>0</v>
      </c>
      <c r="CT41" s="273">
        <f t="shared" si="15"/>
        <v>0</v>
      </c>
      <c r="CU41" s="273">
        <f t="shared" si="16"/>
        <v>0</v>
      </c>
      <c r="CV41" s="273">
        <f t="shared" si="17"/>
        <v>0</v>
      </c>
      <c r="CW41" s="273">
        <f t="shared" si="18"/>
        <v>0</v>
      </c>
      <c r="CX41" s="273">
        <f t="shared" si="19"/>
        <v>0</v>
      </c>
      <c r="CY41" s="273">
        <f t="shared" si="20"/>
        <v>0</v>
      </c>
      <c r="CZ41" s="273">
        <f t="shared" si="21"/>
        <v>0</v>
      </c>
      <c r="DA41" s="273">
        <f t="shared" si="22"/>
        <v>0</v>
      </c>
      <c r="DB41" s="273">
        <f t="shared" si="23"/>
        <v>0</v>
      </c>
      <c r="DC41" s="273">
        <f t="shared" si="24"/>
        <v>0</v>
      </c>
    </row>
    <row r="42" spans="3:107" x14ac:dyDescent="0.25">
      <c r="C42" s="23">
        <v>1993</v>
      </c>
      <c r="E42" s="338">
        <v>5.4956243599671772E-2</v>
      </c>
      <c r="F42" s="15"/>
      <c r="G42" s="19">
        <f t="shared" si="0"/>
        <v>1.0549562435996718</v>
      </c>
      <c r="H42" s="15"/>
      <c r="I42" s="338">
        <v>0.18131629978118546</v>
      </c>
      <c r="J42" s="15"/>
      <c r="K42" s="19">
        <f t="shared" si="1"/>
        <v>1.1813162997811855</v>
      </c>
      <c r="L42" s="15"/>
      <c r="M42" s="338">
        <v>0.32547544758112656</v>
      </c>
      <c r="N42" s="15"/>
      <c r="O42" s="19">
        <f t="shared" si="2"/>
        <v>1.3254754475811266</v>
      </c>
      <c r="P42" s="86"/>
      <c r="Q42" s="339">
        <v>0.1411952224399895</v>
      </c>
      <c r="R42" s="86"/>
      <c r="S42" s="91">
        <f t="shared" si="4"/>
        <v>1.1411952224399895</v>
      </c>
      <c r="T42" s="86"/>
      <c r="U42" s="339">
        <v>0.37825168504790407</v>
      </c>
      <c r="V42" s="86"/>
      <c r="W42" s="91">
        <f t="shared" si="9"/>
        <v>1.3782516850479041</v>
      </c>
      <c r="X42" s="86"/>
      <c r="Y42" s="252">
        <v>0.81952092003657562</v>
      </c>
      <c r="Z42" s="157"/>
      <c r="AA42" s="91">
        <f t="shared" si="8"/>
        <v>1.8195209200365756</v>
      </c>
      <c r="AB42" s="86"/>
      <c r="AC42" s="17">
        <v>86.1</v>
      </c>
      <c r="AD42" s="18"/>
      <c r="AE42" s="157">
        <f t="shared" si="6"/>
        <v>1.6528925619834656E-2</v>
      </c>
      <c r="AF42" s="18"/>
      <c r="AG42" s="19">
        <f t="shared" si="7"/>
        <v>1.0165289256198347</v>
      </c>
      <c r="AU42" s="268"/>
      <c r="AV42" s="18"/>
      <c r="AW42" s="18"/>
      <c r="AX42" s="18"/>
      <c r="AY42" s="268"/>
      <c r="AZ42" s="18"/>
      <c r="BA42" s="18"/>
      <c r="BB42" s="18"/>
      <c r="BC42" s="268"/>
      <c r="BD42" s="18"/>
      <c r="BE42" s="18"/>
      <c r="BF42" s="18"/>
      <c r="BG42" s="268">
        <v>0.1411952224399895</v>
      </c>
      <c r="BH42" s="18"/>
      <c r="BI42" s="18">
        <v>1.1411952224399895</v>
      </c>
      <c r="BJ42" s="18"/>
      <c r="BK42" s="268">
        <v>0.37825168504790407</v>
      </c>
      <c r="BL42" s="18"/>
      <c r="BM42" s="18">
        <v>1.3782516850479041</v>
      </c>
      <c r="BN42" s="18"/>
      <c r="BO42" s="268">
        <v>0.81952092003657562</v>
      </c>
      <c r="BP42" s="268"/>
      <c r="BQ42" s="18">
        <v>1.8195209200365756</v>
      </c>
      <c r="BR42" s="18"/>
      <c r="BS42" s="18">
        <v>86.1</v>
      </c>
      <c r="BT42" s="18"/>
      <c r="BU42" s="268">
        <v>1.6528925619834656E-2</v>
      </c>
      <c r="BV42" s="18"/>
      <c r="BW42" s="18">
        <v>1.0165289256198347</v>
      </c>
      <c r="BY42" s="273">
        <f t="shared" si="5"/>
        <v>-1993</v>
      </c>
      <c r="BZ42" s="273">
        <f t="shared" si="25"/>
        <v>0</v>
      </c>
      <c r="CA42" s="273">
        <f t="shared" si="26"/>
        <v>-5.4956243599671772E-2</v>
      </c>
      <c r="CB42" s="273">
        <f t="shared" si="27"/>
        <v>0</v>
      </c>
      <c r="CC42" s="273">
        <f t="shared" si="28"/>
        <v>-1.0549562435996718</v>
      </c>
      <c r="CD42" s="273">
        <f t="shared" si="29"/>
        <v>0</v>
      </c>
      <c r="CE42" s="273">
        <f t="shared" si="30"/>
        <v>-0.18131629978118546</v>
      </c>
      <c r="CF42" s="273">
        <f t="shared" si="31"/>
        <v>0</v>
      </c>
      <c r="CG42" s="273">
        <f t="shared" si="32"/>
        <v>-1.1813162997811855</v>
      </c>
      <c r="CH42" s="273">
        <f t="shared" si="33"/>
        <v>0</v>
      </c>
      <c r="CI42" s="273">
        <f t="shared" si="34"/>
        <v>-0.32547544758112656</v>
      </c>
      <c r="CJ42" s="273">
        <f t="shared" si="35"/>
        <v>0</v>
      </c>
      <c r="CK42" s="273">
        <f t="shared" si="36"/>
        <v>-1.3254754475811266</v>
      </c>
      <c r="CL42" s="273">
        <f t="shared" si="37"/>
        <v>0</v>
      </c>
      <c r="CM42" s="273">
        <f t="shared" si="38"/>
        <v>0</v>
      </c>
      <c r="CN42" s="273">
        <f t="shared" si="39"/>
        <v>0</v>
      </c>
      <c r="CO42" s="273">
        <f t="shared" si="10"/>
        <v>0</v>
      </c>
      <c r="CP42" s="273">
        <f t="shared" si="11"/>
        <v>0</v>
      </c>
      <c r="CQ42" s="273">
        <f t="shared" si="12"/>
        <v>0</v>
      </c>
      <c r="CR42" s="273">
        <f t="shared" si="13"/>
        <v>0</v>
      </c>
      <c r="CS42" s="273">
        <f t="shared" si="14"/>
        <v>0</v>
      </c>
      <c r="CT42" s="273">
        <f t="shared" si="15"/>
        <v>0</v>
      </c>
      <c r="CU42" s="273">
        <f t="shared" si="16"/>
        <v>0</v>
      </c>
      <c r="CV42" s="273">
        <f t="shared" si="17"/>
        <v>0</v>
      </c>
      <c r="CW42" s="273">
        <f t="shared" si="18"/>
        <v>0</v>
      </c>
      <c r="CX42" s="273">
        <f t="shared" si="19"/>
        <v>0</v>
      </c>
      <c r="CY42" s="273">
        <f t="shared" si="20"/>
        <v>0</v>
      </c>
      <c r="CZ42" s="273">
        <f t="shared" si="21"/>
        <v>0</v>
      </c>
      <c r="DA42" s="273">
        <f t="shared" si="22"/>
        <v>0</v>
      </c>
      <c r="DB42" s="273">
        <f t="shared" si="23"/>
        <v>0</v>
      </c>
      <c r="DC42" s="273">
        <f t="shared" si="24"/>
        <v>0</v>
      </c>
    </row>
    <row r="43" spans="3:107" x14ac:dyDescent="0.25">
      <c r="C43" s="23">
        <v>1994</v>
      </c>
      <c r="E43" s="338">
        <v>5.3565853314174738E-2</v>
      </c>
      <c r="F43" s="15"/>
      <c r="G43" s="19">
        <f t="shared" si="0"/>
        <v>1.0535658533141747</v>
      </c>
      <c r="H43" s="15"/>
      <c r="I43" s="338">
        <v>-4.3109744579941989E-2</v>
      </c>
      <c r="J43" s="15"/>
      <c r="K43" s="19">
        <f t="shared" si="1"/>
        <v>0.95689025542005801</v>
      </c>
      <c r="L43" s="15"/>
      <c r="M43" s="338">
        <v>-1.7638041483707401E-3</v>
      </c>
      <c r="N43" s="15"/>
      <c r="O43" s="19">
        <f t="shared" si="2"/>
        <v>0.99823619585162926</v>
      </c>
      <c r="P43" s="86"/>
      <c r="Q43" s="339">
        <v>7.3402641341827168E-2</v>
      </c>
      <c r="R43" s="86"/>
      <c r="S43" s="91">
        <f t="shared" si="4"/>
        <v>1.0734026413418272</v>
      </c>
      <c r="T43" s="86"/>
      <c r="U43" s="339">
        <v>0.14481632232588448</v>
      </c>
      <c r="V43" s="86"/>
      <c r="W43" s="91">
        <f t="shared" si="9"/>
        <v>1.1448163223258845</v>
      </c>
      <c r="X43" s="86"/>
      <c r="Y43" s="252">
        <v>-2.1549517833810126E-2</v>
      </c>
      <c r="Z43" s="157"/>
      <c r="AA43" s="91">
        <f t="shared" si="8"/>
        <v>0.97845048216618991</v>
      </c>
      <c r="AB43" s="86"/>
      <c r="AC43" s="17">
        <v>86.3</v>
      </c>
      <c r="AD43" s="18"/>
      <c r="AE43" s="157">
        <f t="shared" si="6"/>
        <v>2.3228803716608404E-3</v>
      </c>
      <c r="AF43" s="18"/>
      <c r="AG43" s="19">
        <f t="shared" si="7"/>
        <v>1.0023228803716608</v>
      </c>
      <c r="AU43" s="268"/>
      <c r="AV43" s="18"/>
      <c r="AW43" s="18"/>
      <c r="AX43" s="18"/>
      <c r="AY43" s="268"/>
      <c r="AZ43" s="18"/>
      <c r="BA43" s="18"/>
      <c r="BB43" s="18"/>
      <c r="BC43" s="268"/>
      <c r="BD43" s="18"/>
      <c r="BE43" s="18"/>
      <c r="BF43" s="18"/>
      <c r="BG43" s="268">
        <v>7.3402641341827168E-2</v>
      </c>
      <c r="BH43" s="18"/>
      <c r="BI43" s="18">
        <v>1.0734026413418272</v>
      </c>
      <c r="BJ43" s="18"/>
      <c r="BK43" s="268">
        <v>0.14481632232588448</v>
      </c>
      <c r="BL43" s="18"/>
      <c r="BM43" s="18">
        <v>1.1448163223258845</v>
      </c>
      <c r="BN43" s="18"/>
      <c r="BO43" s="268">
        <v>-2.1549517833810126E-2</v>
      </c>
      <c r="BP43" s="268"/>
      <c r="BQ43" s="18">
        <v>0.97845048216618991</v>
      </c>
      <c r="BR43" s="18"/>
      <c r="BS43" s="18">
        <v>86.3</v>
      </c>
      <c r="BT43" s="18"/>
      <c r="BU43" s="268">
        <v>2.3228803716608404E-3</v>
      </c>
      <c r="BV43" s="18"/>
      <c r="BW43" s="18">
        <v>1.0023228803716608</v>
      </c>
      <c r="BY43" s="273">
        <f t="shared" si="5"/>
        <v>-1994</v>
      </c>
      <c r="BZ43" s="273">
        <f t="shared" si="25"/>
        <v>0</v>
      </c>
      <c r="CA43" s="273">
        <f t="shared" si="26"/>
        <v>-5.3565853314174738E-2</v>
      </c>
      <c r="CB43" s="273">
        <f t="shared" si="27"/>
        <v>0</v>
      </c>
      <c r="CC43" s="273">
        <f t="shared" si="28"/>
        <v>-1.0535658533141747</v>
      </c>
      <c r="CD43" s="273">
        <f t="shared" si="29"/>
        <v>0</v>
      </c>
      <c r="CE43" s="273">
        <f t="shared" si="30"/>
        <v>4.3109744579941989E-2</v>
      </c>
      <c r="CF43" s="273">
        <f t="shared" si="31"/>
        <v>0</v>
      </c>
      <c r="CG43" s="273">
        <f t="shared" si="32"/>
        <v>-0.95689025542005801</v>
      </c>
      <c r="CH43" s="273">
        <f t="shared" si="33"/>
        <v>0</v>
      </c>
      <c r="CI43" s="273">
        <f t="shared" si="34"/>
        <v>1.7638041483707401E-3</v>
      </c>
      <c r="CJ43" s="273">
        <f t="shared" si="35"/>
        <v>0</v>
      </c>
      <c r="CK43" s="273">
        <f t="shared" si="36"/>
        <v>-0.99823619585162926</v>
      </c>
      <c r="CL43" s="273">
        <f t="shared" si="37"/>
        <v>0</v>
      </c>
      <c r="CM43" s="273">
        <f t="shared" si="38"/>
        <v>0</v>
      </c>
      <c r="CN43" s="273">
        <f t="shared" si="39"/>
        <v>0</v>
      </c>
      <c r="CO43" s="273">
        <f t="shared" si="10"/>
        <v>0</v>
      </c>
      <c r="CP43" s="273">
        <f t="shared" si="11"/>
        <v>0</v>
      </c>
      <c r="CQ43" s="273">
        <f t="shared" si="12"/>
        <v>0</v>
      </c>
      <c r="CR43" s="273">
        <f t="shared" si="13"/>
        <v>0</v>
      </c>
      <c r="CS43" s="273">
        <f t="shared" si="14"/>
        <v>0</v>
      </c>
      <c r="CT43" s="273">
        <f t="shared" si="15"/>
        <v>0</v>
      </c>
      <c r="CU43" s="273">
        <f t="shared" si="16"/>
        <v>0</v>
      </c>
      <c r="CV43" s="273">
        <f t="shared" si="17"/>
        <v>0</v>
      </c>
      <c r="CW43" s="273">
        <f t="shared" si="18"/>
        <v>0</v>
      </c>
      <c r="CX43" s="273">
        <f t="shared" si="19"/>
        <v>0</v>
      </c>
      <c r="CY43" s="273">
        <f t="shared" si="20"/>
        <v>0</v>
      </c>
      <c r="CZ43" s="273">
        <f t="shared" si="21"/>
        <v>0</v>
      </c>
      <c r="DA43" s="273">
        <f t="shared" si="22"/>
        <v>0</v>
      </c>
      <c r="DB43" s="273">
        <f t="shared" si="23"/>
        <v>0</v>
      </c>
      <c r="DC43" s="273">
        <f t="shared" si="24"/>
        <v>0</v>
      </c>
    </row>
    <row r="44" spans="3:107" x14ac:dyDescent="0.25">
      <c r="C44" s="23">
        <v>1995</v>
      </c>
      <c r="E44" s="338">
        <v>7.3909394472190915E-2</v>
      </c>
      <c r="F44" s="15"/>
      <c r="G44" s="19">
        <f t="shared" si="0"/>
        <v>1.0739093944721909</v>
      </c>
      <c r="H44" s="15"/>
      <c r="I44" s="338">
        <v>0.20666336813930686</v>
      </c>
      <c r="J44" s="15"/>
      <c r="K44" s="19">
        <f t="shared" si="1"/>
        <v>1.2066633681393069</v>
      </c>
      <c r="L44" s="15"/>
      <c r="M44" s="338">
        <v>0.14529399077666727</v>
      </c>
      <c r="N44" s="15"/>
      <c r="O44" s="19">
        <f t="shared" si="2"/>
        <v>1.1452939907766673</v>
      </c>
      <c r="P44" s="86"/>
      <c r="Q44" s="339">
        <v>0.33773965053007449</v>
      </c>
      <c r="R44" s="86"/>
      <c r="S44" s="91">
        <f t="shared" si="4"/>
        <v>1.3377396505300745</v>
      </c>
      <c r="T44" s="86"/>
      <c r="U44" s="339">
        <v>8.4669024463836173E-2</v>
      </c>
      <c r="V44" s="86"/>
      <c r="W44" s="91">
        <f t="shared" si="9"/>
        <v>1.0846690244638362</v>
      </c>
      <c r="X44" s="86"/>
      <c r="Y44" s="252">
        <v>-8.1785894920503324E-2</v>
      </c>
      <c r="Z44" s="157"/>
      <c r="AA44" s="91">
        <f t="shared" si="8"/>
        <v>0.91821410507949663</v>
      </c>
      <c r="AB44" s="86"/>
      <c r="AC44" s="17">
        <v>87.8</v>
      </c>
      <c r="AD44" s="18"/>
      <c r="AE44" s="157">
        <f t="shared" si="6"/>
        <v>1.7381228273464666E-2</v>
      </c>
      <c r="AF44" s="18"/>
      <c r="AG44" s="19">
        <f t="shared" si="7"/>
        <v>1.0173812282734647</v>
      </c>
      <c r="AU44" s="268"/>
      <c r="AV44" s="18"/>
      <c r="AW44" s="18"/>
      <c r="AX44" s="18"/>
      <c r="AY44" s="268"/>
      <c r="AZ44" s="18"/>
      <c r="BA44" s="18"/>
      <c r="BB44" s="18"/>
      <c r="BC44" s="268"/>
      <c r="BD44" s="18"/>
      <c r="BE44" s="18"/>
      <c r="BF44" s="18"/>
      <c r="BG44" s="268">
        <v>0.33773965053007449</v>
      </c>
      <c r="BH44" s="18"/>
      <c r="BI44" s="18">
        <v>1.3377396505300745</v>
      </c>
      <c r="BJ44" s="18"/>
      <c r="BK44" s="268">
        <v>8.4669024463836173E-2</v>
      </c>
      <c r="BL44" s="18"/>
      <c r="BM44" s="18">
        <v>1.0846690244638362</v>
      </c>
      <c r="BN44" s="18"/>
      <c r="BO44" s="268">
        <v>-8.1785894920503324E-2</v>
      </c>
      <c r="BP44" s="268"/>
      <c r="BQ44" s="18">
        <v>0.91821410507949663</v>
      </c>
      <c r="BR44" s="18"/>
      <c r="BS44" s="18">
        <v>87.8</v>
      </c>
      <c r="BT44" s="18"/>
      <c r="BU44" s="268">
        <v>1.7381228273464666E-2</v>
      </c>
      <c r="BV44" s="18"/>
      <c r="BW44" s="18">
        <v>1.0173812282734647</v>
      </c>
      <c r="BY44" s="273">
        <f t="shared" si="5"/>
        <v>-1995</v>
      </c>
      <c r="BZ44" s="273">
        <f t="shared" si="25"/>
        <v>0</v>
      </c>
      <c r="CA44" s="273">
        <f t="shared" si="26"/>
        <v>-7.3909394472190915E-2</v>
      </c>
      <c r="CB44" s="273">
        <f t="shared" si="27"/>
        <v>0</v>
      </c>
      <c r="CC44" s="273">
        <f t="shared" si="28"/>
        <v>-1.0739093944721909</v>
      </c>
      <c r="CD44" s="273">
        <f t="shared" si="29"/>
        <v>0</v>
      </c>
      <c r="CE44" s="273">
        <f t="shared" si="30"/>
        <v>-0.20666336813930686</v>
      </c>
      <c r="CF44" s="273">
        <f t="shared" si="31"/>
        <v>0</v>
      </c>
      <c r="CG44" s="273">
        <f t="shared" si="32"/>
        <v>-1.2066633681393069</v>
      </c>
      <c r="CH44" s="273">
        <f t="shared" si="33"/>
        <v>0</v>
      </c>
      <c r="CI44" s="273">
        <f t="shared" si="34"/>
        <v>-0.14529399077666727</v>
      </c>
      <c r="CJ44" s="273">
        <f t="shared" si="35"/>
        <v>0</v>
      </c>
      <c r="CK44" s="273">
        <f t="shared" si="36"/>
        <v>-1.1452939907766673</v>
      </c>
      <c r="CL44" s="273">
        <f t="shared" si="37"/>
        <v>0</v>
      </c>
      <c r="CM44" s="273">
        <f t="shared" si="38"/>
        <v>0</v>
      </c>
      <c r="CN44" s="273">
        <f t="shared" si="39"/>
        <v>0</v>
      </c>
      <c r="CO44" s="273">
        <f t="shared" si="10"/>
        <v>0</v>
      </c>
      <c r="CP44" s="273">
        <f t="shared" si="11"/>
        <v>0</v>
      </c>
      <c r="CQ44" s="273">
        <f t="shared" si="12"/>
        <v>0</v>
      </c>
      <c r="CR44" s="273">
        <f t="shared" si="13"/>
        <v>0</v>
      </c>
      <c r="CS44" s="273">
        <f t="shared" si="14"/>
        <v>0</v>
      </c>
      <c r="CT44" s="273">
        <f t="shared" si="15"/>
        <v>0</v>
      </c>
      <c r="CU44" s="273">
        <f t="shared" si="16"/>
        <v>0</v>
      </c>
      <c r="CV44" s="273">
        <f t="shared" si="17"/>
        <v>0</v>
      </c>
      <c r="CW44" s="273">
        <f t="shared" si="18"/>
        <v>0</v>
      </c>
      <c r="CX44" s="273">
        <f t="shared" si="19"/>
        <v>0</v>
      </c>
      <c r="CY44" s="273">
        <f t="shared" si="20"/>
        <v>0</v>
      </c>
      <c r="CZ44" s="273">
        <f t="shared" si="21"/>
        <v>0</v>
      </c>
      <c r="DA44" s="273">
        <f t="shared" si="22"/>
        <v>0</v>
      </c>
      <c r="DB44" s="273">
        <f t="shared" si="23"/>
        <v>0</v>
      </c>
      <c r="DC44" s="273">
        <f t="shared" si="24"/>
        <v>0</v>
      </c>
    </row>
    <row r="45" spans="3:107" x14ac:dyDescent="0.25">
      <c r="C45" s="23">
        <v>1996</v>
      </c>
      <c r="E45" s="338">
        <v>5.0211242173742399E-2</v>
      </c>
      <c r="F45" s="15"/>
      <c r="G45" s="19">
        <f t="shared" si="0"/>
        <v>1.0502112421737424</v>
      </c>
      <c r="H45" s="15"/>
      <c r="I45" s="338">
        <v>0.12258019500144712</v>
      </c>
      <c r="J45" s="15"/>
      <c r="K45" s="19">
        <f t="shared" si="1"/>
        <v>1.1225801950014471</v>
      </c>
      <c r="L45" s="15"/>
      <c r="M45" s="338">
        <v>0.28346300291846926</v>
      </c>
      <c r="N45" s="15"/>
      <c r="O45" s="19">
        <f t="shared" si="2"/>
        <v>1.2834630029184693</v>
      </c>
      <c r="P45" s="86"/>
      <c r="Q45" s="339">
        <v>0.23574492501531608</v>
      </c>
      <c r="R45" s="86"/>
      <c r="S45" s="91">
        <f t="shared" si="4"/>
        <v>1.2357449250153161</v>
      </c>
      <c r="T45" s="86"/>
      <c r="U45" s="339">
        <v>6.8920902487878521E-2</v>
      </c>
      <c r="V45" s="86"/>
      <c r="W45" s="91">
        <f t="shared" si="9"/>
        <v>1.0689209024878785</v>
      </c>
      <c r="X45" s="86"/>
      <c r="Y45" s="252">
        <v>6.2114386972338176E-2</v>
      </c>
      <c r="Z45" s="157"/>
      <c r="AA45" s="91">
        <f t="shared" si="8"/>
        <v>1.0621143869723382</v>
      </c>
      <c r="AB45" s="86"/>
      <c r="AC45" s="17">
        <v>89.7</v>
      </c>
      <c r="AD45" s="18"/>
      <c r="AE45" s="157">
        <f t="shared" si="6"/>
        <v>2.1640091116173155E-2</v>
      </c>
      <c r="AF45" s="18"/>
      <c r="AG45" s="19">
        <f t="shared" si="7"/>
        <v>1.0216400911161732</v>
      </c>
      <c r="AU45" s="268"/>
      <c r="AV45" s="18"/>
      <c r="AW45" s="18"/>
      <c r="AX45" s="18"/>
      <c r="AY45" s="268"/>
      <c r="AZ45" s="18"/>
      <c r="BA45" s="18"/>
      <c r="BB45" s="18"/>
      <c r="BC45" s="268"/>
      <c r="BD45" s="18"/>
      <c r="BE45" s="18"/>
      <c r="BF45" s="18"/>
      <c r="BG45" s="268">
        <v>0.23574492501531608</v>
      </c>
      <c r="BH45" s="18"/>
      <c r="BI45" s="18">
        <v>1.2357449250153161</v>
      </c>
      <c r="BJ45" s="18"/>
      <c r="BK45" s="268">
        <v>6.8920902487878521E-2</v>
      </c>
      <c r="BL45" s="18"/>
      <c r="BM45" s="18">
        <v>1.0689209024878785</v>
      </c>
      <c r="BN45" s="18"/>
      <c r="BO45" s="268">
        <v>6.2114386972338176E-2</v>
      </c>
      <c r="BP45" s="268"/>
      <c r="BQ45" s="18">
        <v>1.0621143869723382</v>
      </c>
      <c r="BR45" s="18"/>
      <c r="BS45" s="18">
        <v>89.7</v>
      </c>
      <c r="BT45" s="18"/>
      <c r="BU45" s="268">
        <v>2.1640091116173155E-2</v>
      </c>
      <c r="BV45" s="18"/>
      <c r="BW45" s="18">
        <v>1.0216400911161732</v>
      </c>
      <c r="BY45" s="273">
        <f t="shared" si="5"/>
        <v>-1996</v>
      </c>
      <c r="BZ45" s="273">
        <f t="shared" si="25"/>
        <v>0</v>
      </c>
      <c r="CA45" s="273">
        <f t="shared" si="26"/>
        <v>-5.0211242173742399E-2</v>
      </c>
      <c r="CB45" s="273">
        <f t="shared" si="27"/>
        <v>0</v>
      </c>
      <c r="CC45" s="273">
        <f t="shared" si="28"/>
        <v>-1.0502112421737424</v>
      </c>
      <c r="CD45" s="273">
        <f t="shared" si="29"/>
        <v>0</v>
      </c>
      <c r="CE45" s="273">
        <f t="shared" si="30"/>
        <v>-0.12258019500144712</v>
      </c>
      <c r="CF45" s="273">
        <f t="shared" si="31"/>
        <v>0</v>
      </c>
      <c r="CG45" s="273">
        <f t="shared" si="32"/>
        <v>-1.1225801950014471</v>
      </c>
      <c r="CH45" s="273">
        <f t="shared" si="33"/>
        <v>0</v>
      </c>
      <c r="CI45" s="273">
        <f t="shared" si="34"/>
        <v>-0.28346300291846926</v>
      </c>
      <c r="CJ45" s="273">
        <f t="shared" si="35"/>
        <v>0</v>
      </c>
      <c r="CK45" s="273">
        <f t="shared" si="36"/>
        <v>-1.2834630029184693</v>
      </c>
      <c r="CL45" s="273">
        <f t="shared" si="37"/>
        <v>0</v>
      </c>
      <c r="CM45" s="273">
        <f t="shared" si="38"/>
        <v>0</v>
      </c>
      <c r="CN45" s="273">
        <f t="shared" si="39"/>
        <v>0</v>
      </c>
      <c r="CO45" s="273">
        <f t="shared" si="10"/>
        <v>0</v>
      </c>
      <c r="CP45" s="273">
        <f t="shared" si="11"/>
        <v>0</v>
      </c>
      <c r="CQ45" s="273">
        <f t="shared" si="12"/>
        <v>0</v>
      </c>
      <c r="CR45" s="273">
        <f t="shared" si="13"/>
        <v>0</v>
      </c>
      <c r="CS45" s="273">
        <f t="shared" si="14"/>
        <v>0</v>
      </c>
      <c r="CT45" s="273">
        <f t="shared" si="15"/>
        <v>0</v>
      </c>
      <c r="CU45" s="273">
        <f t="shared" si="16"/>
        <v>0</v>
      </c>
      <c r="CV45" s="273">
        <f t="shared" si="17"/>
        <v>0</v>
      </c>
      <c r="CW45" s="273">
        <f t="shared" si="18"/>
        <v>0</v>
      </c>
      <c r="CX45" s="273">
        <f t="shared" si="19"/>
        <v>0</v>
      </c>
      <c r="CY45" s="273">
        <f t="shared" si="20"/>
        <v>0</v>
      </c>
      <c r="CZ45" s="273">
        <f t="shared" si="21"/>
        <v>0</v>
      </c>
      <c r="DA45" s="273">
        <f t="shared" si="22"/>
        <v>0</v>
      </c>
      <c r="DB45" s="273">
        <f t="shared" si="23"/>
        <v>0</v>
      </c>
      <c r="DC45" s="273">
        <f t="shared" si="24"/>
        <v>0</v>
      </c>
    </row>
    <row r="46" spans="3:107" x14ac:dyDescent="0.25">
      <c r="C46" s="23">
        <v>1997</v>
      </c>
      <c r="E46" s="338">
        <v>3.1769398603203047E-2</v>
      </c>
      <c r="F46" s="15"/>
      <c r="G46" s="19">
        <f t="shared" si="0"/>
        <v>1.031769398603203</v>
      </c>
      <c r="H46" s="15"/>
      <c r="I46" s="338">
        <v>9.6516795662767496E-2</v>
      </c>
      <c r="J46" s="15"/>
      <c r="K46" s="19">
        <f t="shared" si="1"/>
        <v>1.0965167956627675</v>
      </c>
      <c r="L46" s="15"/>
      <c r="M46" s="338">
        <v>0.14977572947137308</v>
      </c>
      <c r="N46" s="15"/>
      <c r="O46" s="19">
        <f t="shared" si="2"/>
        <v>1.1497757294713731</v>
      </c>
      <c r="P46" s="86"/>
      <c r="Q46" s="339">
        <v>0.3923708812514124</v>
      </c>
      <c r="R46" s="86"/>
      <c r="S46" s="91">
        <f t="shared" si="4"/>
        <v>1.3923708812514124</v>
      </c>
      <c r="T46" s="86"/>
      <c r="U46" s="339">
        <v>6.5529685719756259E-2</v>
      </c>
      <c r="V46" s="86"/>
      <c r="W46" s="91">
        <f t="shared" si="9"/>
        <v>1.0655296857197563</v>
      </c>
      <c r="X46" s="86"/>
      <c r="Y46" s="252">
        <v>-8.0368336066162532E-2</v>
      </c>
      <c r="Z46" s="157"/>
      <c r="AA46" s="91">
        <f t="shared" si="8"/>
        <v>0.91963166393383744</v>
      </c>
      <c r="AB46" s="86"/>
      <c r="AC46" s="17">
        <v>90.4</v>
      </c>
      <c r="AD46" s="18"/>
      <c r="AE46" s="157">
        <f t="shared" si="6"/>
        <v>7.8037904124861335E-3</v>
      </c>
      <c r="AF46" s="18"/>
      <c r="AG46" s="19">
        <f t="shared" si="7"/>
        <v>1.0078037904124861</v>
      </c>
      <c r="AU46" s="268"/>
      <c r="AV46" s="18"/>
      <c r="AW46" s="18"/>
      <c r="AX46" s="18"/>
      <c r="AY46" s="268"/>
      <c r="AZ46" s="18"/>
      <c r="BA46" s="18"/>
      <c r="BB46" s="18"/>
      <c r="BC46" s="268"/>
      <c r="BD46" s="18"/>
      <c r="BE46" s="18"/>
      <c r="BF46" s="18"/>
      <c r="BG46" s="268">
        <v>0.3923708812514124</v>
      </c>
      <c r="BH46" s="18"/>
      <c r="BI46" s="18">
        <v>1.3923708812514124</v>
      </c>
      <c r="BJ46" s="18"/>
      <c r="BK46" s="268">
        <v>6.5529685719756259E-2</v>
      </c>
      <c r="BL46" s="18"/>
      <c r="BM46" s="18">
        <v>1.0655296857197563</v>
      </c>
      <c r="BN46" s="18"/>
      <c r="BO46" s="268">
        <v>-8.0368336066162532E-2</v>
      </c>
      <c r="BP46" s="268"/>
      <c r="BQ46" s="18">
        <v>0.91963166393383744</v>
      </c>
      <c r="BR46" s="18"/>
      <c r="BS46" s="18">
        <v>90.4</v>
      </c>
      <c r="BT46" s="18"/>
      <c r="BU46" s="268">
        <v>7.8037904124861335E-3</v>
      </c>
      <c r="BV46" s="18"/>
      <c r="BW46" s="18">
        <v>1.0078037904124861</v>
      </c>
      <c r="BY46" s="273">
        <f t="shared" si="5"/>
        <v>-1997</v>
      </c>
      <c r="BZ46" s="273">
        <f t="shared" si="25"/>
        <v>0</v>
      </c>
      <c r="CA46" s="273">
        <f t="shared" si="26"/>
        <v>-3.1769398603203047E-2</v>
      </c>
      <c r="CB46" s="273">
        <f t="shared" si="27"/>
        <v>0</v>
      </c>
      <c r="CC46" s="273">
        <f t="shared" si="28"/>
        <v>-1.031769398603203</v>
      </c>
      <c r="CD46" s="273">
        <f t="shared" si="29"/>
        <v>0</v>
      </c>
      <c r="CE46" s="273">
        <f t="shared" si="30"/>
        <v>-9.6516795662767496E-2</v>
      </c>
      <c r="CF46" s="273">
        <f t="shared" si="31"/>
        <v>0</v>
      </c>
      <c r="CG46" s="273">
        <f t="shared" si="32"/>
        <v>-1.0965167956627675</v>
      </c>
      <c r="CH46" s="273">
        <f t="shared" si="33"/>
        <v>0</v>
      </c>
      <c r="CI46" s="273">
        <f t="shared" si="34"/>
        <v>-0.14977572947137308</v>
      </c>
      <c r="CJ46" s="273">
        <f t="shared" si="35"/>
        <v>0</v>
      </c>
      <c r="CK46" s="273">
        <f t="shared" si="36"/>
        <v>-1.1497757294713731</v>
      </c>
      <c r="CL46" s="273">
        <f t="shared" si="37"/>
        <v>0</v>
      </c>
      <c r="CM46" s="273">
        <f t="shared" si="38"/>
        <v>0</v>
      </c>
      <c r="CN46" s="273">
        <f t="shared" si="39"/>
        <v>0</v>
      </c>
      <c r="CO46" s="273">
        <f t="shared" si="10"/>
        <v>0</v>
      </c>
      <c r="CP46" s="273">
        <f t="shared" si="11"/>
        <v>0</v>
      </c>
      <c r="CQ46" s="273">
        <f t="shared" si="12"/>
        <v>0</v>
      </c>
      <c r="CR46" s="273">
        <f t="shared" si="13"/>
        <v>0</v>
      </c>
      <c r="CS46" s="273">
        <f t="shared" si="14"/>
        <v>0</v>
      </c>
      <c r="CT46" s="273">
        <f t="shared" si="15"/>
        <v>0</v>
      </c>
      <c r="CU46" s="273">
        <f t="shared" si="16"/>
        <v>0</v>
      </c>
      <c r="CV46" s="273">
        <f t="shared" si="17"/>
        <v>0</v>
      </c>
      <c r="CW46" s="273">
        <f t="shared" si="18"/>
        <v>0</v>
      </c>
      <c r="CX46" s="273">
        <f t="shared" si="19"/>
        <v>0</v>
      </c>
      <c r="CY46" s="273">
        <f t="shared" si="20"/>
        <v>0</v>
      </c>
      <c r="CZ46" s="273">
        <f t="shared" si="21"/>
        <v>0</v>
      </c>
      <c r="DA46" s="273">
        <f t="shared" si="22"/>
        <v>0</v>
      </c>
      <c r="DB46" s="273">
        <f t="shared" si="23"/>
        <v>0</v>
      </c>
      <c r="DC46" s="273">
        <f t="shared" si="24"/>
        <v>0</v>
      </c>
    </row>
    <row r="47" spans="3:107" x14ac:dyDescent="0.25">
      <c r="C47" s="23">
        <v>1998</v>
      </c>
      <c r="E47" s="338">
        <v>4.7289656747426578E-2</v>
      </c>
      <c r="F47" s="15"/>
      <c r="G47" s="19">
        <f t="shared" si="0"/>
        <v>1.0472896567474266</v>
      </c>
      <c r="H47" s="15"/>
      <c r="I47" s="338">
        <v>9.1650877192420932E-2</v>
      </c>
      <c r="J47" s="15"/>
      <c r="K47" s="19">
        <f t="shared" si="1"/>
        <v>1.0916508771924209</v>
      </c>
      <c r="L47" s="15"/>
      <c r="M47" s="338">
        <v>-1.5841692353300241E-2</v>
      </c>
      <c r="N47" s="15"/>
      <c r="O47" s="19">
        <f t="shared" si="2"/>
        <v>0.98415830764669976</v>
      </c>
      <c r="P47" s="86"/>
      <c r="Q47" s="339">
        <v>0.38005832436798892</v>
      </c>
      <c r="R47" s="86"/>
      <c r="S47" s="91">
        <f t="shared" si="4"/>
        <v>1.3800583243679889</v>
      </c>
      <c r="T47" s="86"/>
      <c r="U47" s="339">
        <v>0.29155793289415644</v>
      </c>
      <c r="V47" s="86"/>
      <c r="W47" s="91">
        <f t="shared" si="9"/>
        <v>1.2915579328941564</v>
      </c>
      <c r="X47" s="86"/>
      <c r="Y47" s="252">
        <v>-0.20212342692335633</v>
      </c>
      <c r="Z47" s="157"/>
      <c r="AA47" s="91">
        <f t="shared" si="8"/>
        <v>0.79787657307664372</v>
      </c>
      <c r="AB47" s="86"/>
      <c r="AC47" s="17">
        <v>91.3</v>
      </c>
      <c r="AD47" s="18"/>
      <c r="AE47" s="157">
        <f t="shared" si="6"/>
        <v>9.9557522123892017E-3</v>
      </c>
      <c r="AF47" s="18"/>
      <c r="AG47" s="19">
        <f t="shared" si="7"/>
        <v>1.0099557522123892</v>
      </c>
      <c r="AU47" s="268"/>
      <c r="AV47" s="18"/>
      <c r="AW47" s="18"/>
      <c r="AX47" s="18"/>
      <c r="AY47" s="268"/>
      <c r="AZ47" s="18"/>
      <c r="BA47" s="18"/>
      <c r="BB47" s="18"/>
      <c r="BC47" s="268"/>
      <c r="BD47" s="18"/>
      <c r="BE47" s="18"/>
      <c r="BF47" s="18"/>
      <c r="BG47" s="268">
        <v>0.38005832436798892</v>
      </c>
      <c r="BH47" s="18"/>
      <c r="BI47" s="18">
        <v>1.3800583243679889</v>
      </c>
      <c r="BJ47" s="18"/>
      <c r="BK47" s="268">
        <v>0.29155793289415644</v>
      </c>
      <c r="BL47" s="18"/>
      <c r="BM47" s="18">
        <v>1.2915579328941564</v>
      </c>
      <c r="BN47" s="18"/>
      <c r="BO47" s="268">
        <v>-0.20212342692335633</v>
      </c>
      <c r="BP47" s="268"/>
      <c r="BQ47" s="18">
        <v>0.79787657307664372</v>
      </c>
      <c r="BR47" s="18"/>
      <c r="BS47" s="18">
        <v>91.3</v>
      </c>
      <c r="BT47" s="18"/>
      <c r="BU47" s="268">
        <v>9.9557522123892017E-3</v>
      </c>
      <c r="BV47" s="18"/>
      <c r="BW47" s="18">
        <v>1.0099557522123892</v>
      </c>
      <c r="BY47" s="273">
        <f t="shared" si="5"/>
        <v>-1998</v>
      </c>
      <c r="BZ47" s="273">
        <f t="shared" si="25"/>
        <v>0</v>
      </c>
      <c r="CA47" s="273">
        <f t="shared" si="26"/>
        <v>-4.7289656747426578E-2</v>
      </c>
      <c r="CB47" s="273">
        <f t="shared" si="27"/>
        <v>0</v>
      </c>
      <c r="CC47" s="273">
        <f t="shared" si="28"/>
        <v>-1.0472896567474266</v>
      </c>
      <c r="CD47" s="273">
        <f t="shared" si="29"/>
        <v>0</v>
      </c>
      <c r="CE47" s="273">
        <f t="shared" si="30"/>
        <v>-9.1650877192420932E-2</v>
      </c>
      <c r="CF47" s="273">
        <f t="shared" si="31"/>
        <v>0</v>
      </c>
      <c r="CG47" s="273">
        <f t="shared" si="32"/>
        <v>-1.0916508771924209</v>
      </c>
      <c r="CH47" s="273">
        <f t="shared" si="33"/>
        <v>0</v>
      </c>
      <c r="CI47" s="273">
        <f t="shared" si="34"/>
        <v>1.5841692353300241E-2</v>
      </c>
      <c r="CJ47" s="273">
        <f t="shared" si="35"/>
        <v>0</v>
      </c>
      <c r="CK47" s="273">
        <f t="shared" si="36"/>
        <v>-0.98415830764669976</v>
      </c>
      <c r="CL47" s="273">
        <f t="shared" si="37"/>
        <v>0</v>
      </c>
      <c r="CM47" s="273">
        <f t="shared" si="38"/>
        <v>0</v>
      </c>
      <c r="CN47" s="273">
        <f t="shared" si="39"/>
        <v>0</v>
      </c>
      <c r="CO47" s="273">
        <f t="shared" si="10"/>
        <v>0</v>
      </c>
      <c r="CP47" s="273">
        <f t="shared" si="11"/>
        <v>0</v>
      </c>
      <c r="CQ47" s="273">
        <f t="shared" si="12"/>
        <v>0</v>
      </c>
      <c r="CR47" s="273">
        <f t="shared" si="13"/>
        <v>0</v>
      </c>
      <c r="CS47" s="273">
        <f t="shared" si="14"/>
        <v>0</v>
      </c>
      <c r="CT47" s="273">
        <f t="shared" si="15"/>
        <v>0</v>
      </c>
      <c r="CU47" s="273">
        <f t="shared" si="16"/>
        <v>0</v>
      </c>
      <c r="CV47" s="273">
        <f t="shared" si="17"/>
        <v>0</v>
      </c>
      <c r="CW47" s="273">
        <f t="shared" si="18"/>
        <v>0</v>
      </c>
      <c r="CX47" s="273">
        <f t="shared" si="19"/>
        <v>0</v>
      </c>
      <c r="CY47" s="273">
        <f t="shared" si="20"/>
        <v>0</v>
      </c>
      <c r="CZ47" s="273">
        <f t="shared" si="21"/>
        <v>0</v>
      </c>
      <c r="DA47" s="273">
        <f t="shared" si="22"/>
        <v>0</v>
      </c>
      <c r="DB47" s="273">
        <f t="shared" si="23"/>
        <v>0</v>
      </c>
      <c r="DC47" s="273">
        <f t="shared" si="24"/>
        <v>0</v>
      </c>
    </row>
    <row r="48" spans="3:107" x14ac:dyDescent="0.25">
      <c r="C48" s="23">
        <v>1999</v>
      </c>
      <c r="E48" s="338">
        <v>4.6563450656321725E-2</v>
      </c>
      <c r="F48" s="15"/>
      <c r="G48" s="19">
        <f t="shared" si="0"/>
        <v>1.0465634506563217</v>
      </c>
      <c r="H48" s="15"/>
      <c r="I48" s="338">
        <v>-1.1490280615984338E-2</v>
      </c>
      <c r="J48" s="15"/>
      <c r="K48" s="19">
        <f t="shared" si="1"/>
        <v>0.98850971938401566</v>
      </c>
      <c r="L48" s="15"/>
      <c r="M48" s="338">
        <v>0.31714176221608237</v>
      </c>
      <c r="N48" s="15"/>
      <c r="O48" s="19">
        <f t="shared" si="2"/>
        <v>1.3171417622160824</v>
      </c>
      <c r="P48" s="86"/>
      <c r="Q48" s="339">
        <v>0.14373303768938883</v>
      </c>
      <c r="R48" s="86"/>
      <c r="S48" s="91">
        <f t="shared" si="4"/>
        <v>1.1437330376893888</v>
      </c>
      <c r="T48" s="86"/>
      <c r="U48" s="339">
        <v>0.2028526500582033</v>
      </c>
      <c r="V48" s="86"/>
      <c r="W48" s="91">
        <f t="shared" si="9"/>
        <v>1.2028526500582033</v>
      </c>
      <c r="X48" s="86"/>
      <c r="Y48" s="252">
        <v>0.57310195610140302</v>
      </c>
      <c r="Z48" s="157"/>
      <c r="AA48" s="91">
        <f t="shared" si="8"/>
        <v>1.573101956101403</v>
      </c>
      <c r="AB48" s="86"/>
      <c r="AC48" s="17">
        <v>93.7</v>
      </c>
      <c r="AD48" s="18"/>
      <c r="AE48" s="157">
        <f t="shared" si="6"/>
        <v>2.6286966046002336E-2</v>
      </c>
      <c r="AF48" s="18"/>
      <c r="AG48" s="19">
        <f t="shared" si="7"/>
        <v>1.0262869660460023</v>
      </c>
      <c r="AU48" s="268"/>
      <c r="AV48" s="18"/>
      <c r="AW48" s="18"/>
      <c r="AX48" s="18"/>
      <c r="AY48" s="268"/>
      <c r="AZ48" s="18"/>
      <c r="BA48" s="18"/>
      <c r="BB48" s="18"/>
      <c r="BC48" s="268"/>
      <c r="BD48" s="18"/>
      <c r="BE48" s="18"/>
      <c r="BF48" s="18"/>
      <c r="BG48" s="268">
        <v>0.14373303768938883</v>
      </c>
      <c r="BH48" s="18"/>
      <c r="BI48" s="18">
        <v>1.1437330376893888</v>
      </c>
      <c r="BJ48" s="18"/>
      <c r="BK48" s="268">
        <v>0.2028526500582033</v>
      </c>
      <c r="BL48" s="18"/>
      <c r="BM48" s="18">
        <v>1.2028526500582033</v>
      </c>
      <c r="BN48" s="18"/>
      <c r="BO48" s="268">
        <v>0.57310195610140302</v>
      </c>
      <c r="BP48" s="268"/>
      <c r="BQ48" s="18">
        <v>1.573101956101403</v>
      </c>
      <c r="BR48" s="18"/>
      <c r="BS48" s="18">
        <v>93.7</v>
      </c>
      <c r="BT48" s="18"/>
      <c r="BU48" s="268">
        <v>2.6286966046002336E-2</v>
      </c>
      <c r="BV48" s="18"/>
      <c r="BW48" s="18">
        <v>1.0262869660460023</v>
      </c>
      <c r="BY48" s="273">
        <f t="shared" si="5"/>
        <v>-1999</v>
      </c>
      <c r="BZ48" s="273">
        <f t="shared" si="25"/>
        <v>0</v>
      </c>
      <c r="CA48" s="273">
        <f t="shared" si="26"/>
        <v>-4.6563450656321725E-2</v>
      </c>
      <c r="CB48" s="273">
        <f t="shared" si="27"/>
        <v>0</v>
      </c>
      <c r="CC48" s="273">
        <f t="shared" si="28"/>
        <v>-1.0465634506563217</v>
      </c>
      <c r="CD48" s="273">
        <f t="shared" si="29"/>
        <v>0</v>
      </c>
      <c r="CE48" s="273">
        <f t="shared" si="30"/>
        <v>1.1490280615984338E-2</v>
      </c>
      <c r="CF48" s="273">
        <f t="shared" si="31"/>
        <v>0</v>
      </c>
      <c r="CG48" s="273">
        <f t="shared" si="32"/>
        <v>-0.98850971938401566</v>
      </c>
      <c r="CH48" s="273">
        <f t="shared" si="33"/>
        <v>0</v>
      </c>
      <c r="CI48" s="273">
        <f t="shared" si="34"/>
        <v>-0.31714176221608237</v>
      </c>
      <c r="CJ48" s="273">
        <f t="shared" si="35"/>
        <v>0</v>
      </c>
      <c r="CK48" s="273">
        <f t="shared" si="36"/>
        <v>-1.3171417622160824</v>
      </c>
      <c r="CL48" s="273">
        <f t="shared" si="37"/>
        <v>0</v>
      </c>
      <c r="CM48" s="273">
        <f t="shared" si="38"/>
        <v>0</v>
      </c>
      <c r="CN48" s="273">
        <f t="shared" si="39"/>
        <v>0</v>
      </c>
      <c r="CO48" s="273">
        <f t="shared" si="10"/>
        <v>0</v>
      </c>
      <c r="CP48" s="273">
        <f t="shared" si="11"/>
        <v>0</v>
      </c>
      <c r="CQ48" s="273">
        <f t="shared" si="12"/>
        <v>0</v>
      </c>
      <c r="CR48" s="273">
        <f t="shared" si="13"/>
        <v>0</v>
      </c>
      <c r="CS48" s="273">
        <f t="shared" si="14"/>
        <v>0</v>
      </c>
      <c r="CT48" s="273">
        <f t="shared" si="15"/>
        <v>0</v>
      </c>
      <c r="CU48" s="273">
        <f t="shared" si="16"/>
        <v>0</v>
      </c>
      <c r="CV48" s="273">
        <f t="shared" si="17"/>
        <v>0</v>
      </c>
      <c r="CW48" s="273">
        <f t="shared" si="18"/>
        <v>0</v>
      </c>
      <c r="CX48" s="273">
        <f t="shared" si="19"/>
        <v>0</v>
      </c>
      <c r="CY48" s="273">
        <f t="shared" si="20"/>
        <v>0</v>
      </c>
      <c r="CZ48" s="273">
        <f t="shared" si="21"/>
        <v>0</v>
      </c>
      <c r="DA48" s="273">
        <f t="shared" si="22"/>
        <v>0</v>
      </c>
      <c r="DB48" s="273">
        <f t="shared" si="23"/>
        <v>0</v>
      </c>
      <c r="DC48" s="273">
        <f t="shared" si="24"/>
        <v>0</v>
      </c>
    </row>
    <row r="49" spans="3:107" x14ac:dyDescent="0.25">
      <c r="C49" s="23">
        <v>2000</v>
      </c>
      <c r="E49" s="338">
        <v>5.4724942117415409E-2</v>
      </c>
      <c r="F49" s="15"/>
      <c r="G49" s="19">
        <f t="shared" si="0"/>
        <v>1.0547249421174154</v>
      </c>
      <c r="H49" s="15"/>
      <c r="I49" s="338">
        <v>0.10245788517725418</v>
      </c>
      <c r="J49" s="15"/>
      <c r="K49" s="19">
        <f t="shared" si="1"/>
        <v>1.1024578851772542</v>
      </c>
      <c r="L49" s="15"/>
      <c r="M49" s="338">
        <v>7.4087218412736133E-2</v>
      </c>
      <c r="N49" s="15"/>
      <c r="O49" s="19">
        <f t="shared" si="2"/>
        <v>1.0740872184127361</v>
      </c>
      <c r="P49" s="86"/>
      <c r="Q49" s="339">
        <v>-5.93017998185289E-2</v>
      </c>
      <c r="R49" s="86"/>
      <c r="S49" s="91">
        <f t="shared" si="4"/>
        <v>0.9406982001814711</v>
      </c>
      <c r="T49" s="86"/>
      <c r="U49" s="339">
        <v>-0.10953277931862204</v>
      </c>
      <c r="V49" s="86"/>
      <c r="W49" s="91">
        <f t="shared" si="9"/>
        <v>0.89046722068137796</v>
      </c>
      <c r="X49" s="86"/>
      <c r="Y49" s="252">
        <v>-0.28413441441642001</v>
      </c>
      <c r="Z49" s="157"/>
      <c r="AA49" s="91">
        <f t="shared" si="8"/>
        <v>0.71586558558358004</v>
      </c>
      <c r="AB49" s="86"/>
      <c r="AC49" s="17">
        <v>96.7</v>
      </c>
      <c r="AD49" s="18"/>
      <c r="AE49" s="157">
        <f t="shared" si="6"/>
        <v>3.2017075773745907E-2</v>
      </c>
      <c r="AF49" s="18"/>
      <c r="AG49" s="19">
        <f t="shared" si="7"/>
        <v>1.0320170757737459</v>
      </c>
      <c r="AU49" s="268"/>
      <c r="AV49" s="18"/>
      <c r="AW49" s="18"/>
      <c r="AX49" s="18"/>
      <c r="AY49" s="268"/>
      <c r="AZ49" s="18"/>
      <c r="BA49" s="18"/>
      <c r="BB49" s="18"/>
      <c r="BC49" s="268"/>
      <c r="BD49" s="18"/>
      <c r="BE49" s="18"/>
      <c r="BF49" s="18"/>
      <c r="BG49" s="268">
        <v>-5.93017998185289E-2</v>
      </c>
      <c r="BH49" s="18"/>
      <c r="BI49" s="18">
        <v>0.9406982001814711</v>
      </c>
      <c r="BJ49" s="18"/>
      <c r="BK49" s="268">
        <v>-0.10953277931862204</v>
      </c>
      <c r="BL49" s="18"/>
      <c r="BM49" s="18">
        <v>0.89046722068137796</v>
      </c>
      <c r="BN49" s="18"/>
      <c r="BO49" s="268">
        <v>-0.28413441441642001</v>
      </c>
      <c r="BP49" s="268"/>
      <c r="BQ49" s="18">
        <v>0.71586558558358004</v>
      </c>
      <c r="BR49" s="18"/>
      <c r="BS49" s="18">
        <v>96.7</v>
      </c>
      <c r="BT49" s="18"/>
      <c r="BU49" s="268">
        <v>3.2017075773745907E-2</v>
      </c>
      <c r="BV49" s="18"/>
      <c r="BW49" s="18">
        <v>1.0320170757737459</v>
      </c>
      <c r="BY49" s="273">
        <f t="shared" si="5"/>
        <v>-2000</v>
      </c>
      <c r="BZ49" s="273">
        <f t="shared" si="25"/>
        <v>0</v>
      </c>
      <c r="CA49" s="273">
        <f t="shared" si="26"/>
        <v>-5.4724942117415409E-2</v>
      </c>
      <c r="CB49" s="273">
        <f t="shared" si="27"/>
        <v>0</v>
      </c>
      <c r="CC49" s="273">
        <f t="shared" si="28"/>
        <v>-1.0547249421174154</v>
      </c>
      <c r="CD49" s="273">
        <f t="shared" si="29"/>
        <v>0</v>
      </c>
      <c r="CE49" s="273">
        <f t="shared" si="30"/>
        <v>-0.10245788517725418</v>
      </c>
      <c r="CF49" s="273">
        <f t="shared" si="31"/>
        <v>0</v>
      </c>
      <c r="CG49" s="273">
        <f t="shared" si="32"/>
        <v>-1.1024578851772542</v>
      </c>
      <c r="CH49" s="273">
        <f t="shared" si="33"/>
        <v>0</v>
      </c>
      <c r="CI49" s="273">
        <f t="shared" si="34"/>
        <v>-7.4087218412736133E-2</v>
      </c>
      <c r="CJ49" s="273">
        <f t="shared" si="35"/>
        <v>0</v>
      </c>
      <c r="CK49" s="273">
        <f t="shared" si="36"/>
        <v>-1.0740872184127361</v>
      </c>
      <c r="CL49" s="273">
        <f t="shared" si="37"/>
        <v>0</v>
      </c>
      <c r="CM49" s="273">
        <f t="shared" si="38"/>
        <v>0</v>
      </c>
      <c r="CN49" s="273">
        <f t="shared" si="39"/>
        <v>0</v>
      </c>
      <c r="CO49" s="273">
        <f t="shared" si="10"/>
        <v>0</v>
      </c>
      <c r="CP49" s="273">
        <f t="shared" si="11"/>
        <v>0</v>
      </c>
      <c r="CQ49" s="273">
        <f t="shared" si="12"/>
        <v>0</v>
      </c>
      <c r="CR49" s="273">
        <f t="shared" si="13"/>
        <v>0</v>
      </c>
      <c r="CS49" s="273">
        <f t="shared" si="14"/>
        <v>0</v>
      </c>
      <c r="CT49" s="273">
        <f t="shared" si="15"/>
        <v>0</v>
      </c>
      <c r="CU49" s="273">
        <f t="shared" si="16"/>
        <v>0</v>
      </c>
      <c r="CV49" s="273">
        <f t="shared" si="17"/>
        <v>0</v>
      </c>
      <c r="CW49" s="273">
        <f t="shared" si="18"/>
        <v>0</v>
      </c>
      <c r="CX49" s="273">
        <f t="shared" si="19"/>
        <v>0</v>
      </c>
      <c r="CY49" s="273">
        <f t="shared" si="20"/>
        <v>0</v>
      </c>
      <c r="CZ49" s="273">
        <f t="shared" si="21"/>
        <v>0</v>
      </c>
      <c r="DA49" s="273">
        <f t="shared" si="22"/>
        <v>0</v>
      </c>
      <c r="DB49" s="273">
        <f t="shared" si="23"/>
        <v>0</v>
      </c>
      <c r="DC49" s="273">
        <f t="shared" si="24"/>
        <v>0</v>
      </c>
    </row>
    <row r="50" spans="3:107" x14ac:dyDescent="0.25">
      <c r="C50" s="23">
        <v>2001</v>
      </c>
      <c r="E50" s="338">
        <v>4.7185912354585025E-2</v>
      </c>
      <c r="F50" s="15"/>
      <c r="G50" s="19">
        <f t="shared" si="0"/>
        <v>1.047185912354585</v>
      </c>
      <c r="H50" s="15"/>
      <c r="I50" s="338">
        <v>8.0648150846847955E-2</v>
      </c>
      <c r="J50" s="15"/>
      <c r="K50" s="19">
        <f t="shared" si="1"/>
        <v>1.080648150846848</v>
      </c>
      <c r="L50" s="15"/>
      <c r="M50" s="338">
        <v>-0.12572184920464102</v>
      </c>
      <c r="N50" s="15"/>
      <c r="O50" s="19">
        <f t="shared" si="2"/>
        <v>0.87427815079535898</v>
      </c>
      <c r="P50" s="86"/>
      <c r="Q50" s="339">
        <v>-6.3565268426247101E-2</v>
      </c>
      <c r="R50" s="86"/>
      <c r="S50" s="91">
        <f t="shared" si="4"/>
        <v>0.9364347315737529</v>
      </c>
      <c r="T50" s="86"/>
      <c r="U50" s="339">
        <v>-0.16260858557434343</v>
      </c>
      <c r="V50" s="86"/>
      <c r="W50" s="91">
        <f t="shared" si="9"/>
        <v>0.83739141442565657</v>
      </c>
      <c r="X50" s="86"/>
      <c r="Y50" s="251">
        <v>3.4957953674603401E-2</v>
      </c>
      <c r="Z50" s="86"/>
      <c r="AA50" s="91">
        <f t="shared" si="8"/>
        <v>1.0349579536746034</v>
      </c>
      <c r="AB50" s="86"/>
      <c r="AC50" s="17">
        <v>97.4</v>
      </c>
      <c r="AD50" s="18"/>
      <c r="AE50" s="157">
        <f t="shared" si="6"/>
        <v>7.2388831437435464E-3</v>
      </c>
      <c r="AF50" s="18"/>
      <c r="AG50" s="19">
        <f t="shared" si="7"/>
        <v>1.0072388831437435</v>
      </c>
      <c r="AU50" s="268"/>
      <c r="AV50" s="18"/>
      <c r="AW50" s="18"/>
      <c r="AX50" s="18"/>
      <c r="AY50" s="268"/>
      <c r="AZ50" s="18"/>
      <c r="BA50" s="18"/>
      <c r="BB50" s="18"/>
      <c r="BC50" s="268"/>
      <c r="BD50" s="18"/>
      <c r="BE50" s="18"/>
      <c r="BF50" s="18"/>
      <c r="BG50" s="268">
        <v>-6.3565268426247101E-2</v>
      </c>
      <c r="BH50" s="18"/>
      <c r="BI50" s="18">
        <v>0.9364347315737529</v>
      </c>
      <c r="BJ50" s="18"/>
      <c r="BK50" s="268">
        <v>-0.16260858557434343</v>
      </c>
      <c r="BL50" s="18"/>
      <c r="BM50" s="18">
        <v>0.83739141442565657</v>
      </c>
      <c r="BN50" s="18"/>
      <c r="BO50" s="268">
        <v>3.4957953674603401E-2</v>
      </c>
      <c r="BP50" s="18"/>
      <c r="BQ50" s="18">
        <v>1.0349579536746034</v>
      </c>
      <c r="BR50" s="18"/>
      <c r="BS50" s="18">
        <v>97.4</v>
      </c>
      <c r="BT50" s="18"/>
      <c r="BU50" s="268">
        <v>7.2388831437435464E-3</v>
      </c>
      <c r="BV50" s="18"/>
      <c r="BW50" s="18">
        <v>1.0072388831437435</v>
      </c>
      <c r="BY50" s="273">
        <f t="shared" si="5"/>
        <v>-2001</v>
      </c>
      <c r="BZ50" s="273">
        <f t="shared" si="25"/>
        <v>0</v>
      </c>
      <c r="CA50" s="273">
        <f t="shared" si="26"/>
        <v>-4.7185912354585025E-2</v>
      </c>
      <c r="CB50" s="273">
        <f t="shared" si="27"/>
        <v>0</v>
      </c>
      <c r="CC50" s="273">
        <f t="shared" si="28"/>
        <v>-1.047185912354585</v>
      </c>
      <c r="CD50" s="273">
        <f t="shared" si="29"/>
        <v>0</v>
      </c>
      <c r="CE50" s="273">
        <f t="shared" si="30"/>
        <v>-8.0648150846847955E-2</v>
      </c>
      <c r="CF50" s="273">
        <f t="shared" si="31"/>
        <v>0</v>
      </c>
      <c r="CG50" s="273">
        <f t="shared" si="32"/>
        <v>-1.080648150846848</v>
      </c>
      <c r="CH50" s="273">
        <f t="shared" si="33"/>
        <v>0</v>
      </c>
      <c r="CI50" s="273">
        <f t="shared" si="34"/>
        <v>0.12572184920464102</v>
      </c>
      <c r="CJ50" s="273">
        <f t="shared" si="35"/>
        <v>0</v>
      </c>
      <c r="CK50" s="273">
        <f t="shared" si="36"/>
        <v>-0.87427815079535898</v>
      </c>
      <c r="CL50" s="273">
        <f t="shared" si="37"/>
        <v>0</v>
      </c>
      <c r="CM50" s="273">
        <f t="shared" si="38"/>
        <v>0</v>
      </c>
      <c r="CN50" s="273">
        <f t="shared" si="39"/>
        <v>0</v>
      </c>
      <c r="CO50" s="273">
        <f t="shared" si="10"/>
        <v>0</v>
      </c>
      <c r="CP50" s="273">
        <f t="shared" si="11"/>
        <v>0</v>
      </c>
      <c r="CQ50" s="273">
        <f t="shared" si="12"/>
        <v>0</v>
      </c>
      <c r="CR50" s="273">
        <f t="shared" si="13"/>
        <v>0</v>
      </c>
      <c r="CS50" s="273">
        <f t="shared" si="14"/>
        <v>0</v>
      </c>
      <c r="CT50" s="273">
        <f t="shared" si="15"/>
        <v>0</v>
      </c>
      <c r="CU50" s="273">
        <f t="shared" si="16"/>
        <v>0</v>
      </c>
      <c r="CV50" s="273">
        <f t="shared" si="17"/>
        <v>0</v>
      </c>
      <c r="CW50" s="273">
        <f t="shared" si="18"/>
        <v>0</v>
      </c>
      <c r="CX50" s="273">
        <f t="shared" si="19"/>
        <v>0</v>
      </c>
      <c r="CY50" s="273">
        <f t="shared" si="20"/>
        <v>0</v>
      </c>
      <c r="CZ50" s="273">
        <f t="shared" si="21"/>
        <v>0</v>
      </c>
      <c r="DA50" s="273">
        <f t="shared" si="22"/>
        <v>0</v>
      </c>
      <c r="DB50" s="273">
        <f t="shared" si="23"/>
        <v>0</v>
      </c>
      <c r="DC50" s="273">
        <f t="shared" si="24"/>
        <v>0</v>
      </c>
    </row>
    <row r="51" spans="3:107" x14ac:dyDescent="0.25">
      <c r="C51" s="23">
        <v>2002</v>
      </c>
      <c r="E51" s="338">
        <v>2.501110432771525E-2</v>
      </c>
      <c r="F51" s="15"/>
      <c r="G51" s="19">
        <f t="shared" si="0"/>
        <v>1.0250111043277153</v>
      </c>
      <c r="H51" s="15"/>
      <c r="I51" s="338">
        <v>8.7306574651704771E-2</v>
      </c>
      <c r="J51" s="15"/>
      <c r="K51" s="19">
        <f t="shared" si="1"/>
        <v>1.0873065746517048</v>
      </c>
      <c r="L51" s="15"/>
      <c r="M51" s="338">
        <v>-0.12437944291673553</v>
      </c>
      <c r="N51" s="15"/>
      <c r="O51" s="19">
        <f t="shared" si="2"/>
        <v>0.87562055708326447</v>
      </c>
      <c r="P51" s="86"/>
      <c r="Q51" s="339">
        <v>-0.22904486702072613</v>
      </c>
      <c r="R51" s="86"/>
      <c r="S51" s="91">
        <f t="shared" si="4"/>
        <v>0.77095513297927387</v>
      </c>
      <c r="T51" s="86"/>
      <c r="U51" s="339">
        <v>-0.16527624411877573</v>
      </c>
      <c r="V51" s="86"/>
      <c r="W51" s="91">
        <f t="shared" si="9"/>
        <v>0.83472375588122427</v>
      </c>
      <c r="X51" s="86"/>
      <c r="Y51" s="251">
        <v>-7.1381200643267403E-2</v>
      </c>
      <c r="Z51" s="86"/>
      <c r="AA51" s="91">
        <f t="shared" si="8"/>
        <v>0.92861879935673264</v>
      </c>
      <c r="AB51" s="86"/>
      <c r="AC51" s="17">
        <v>101.1</v>
      </c>
      <c r="AD51" s="18"/>
      <c r="AE51" s="157">
        <f t="shared" si="6"/>
        <v>3.7987679671457775E-2</v>
      </c>
      <c r="AF51" s="18"/>
      <c r="AG51" s="19">
        <f t="shared" si="7"/>
        <v>1.0379876796714578</v>
      </c>
      <c r="AU51" s="268"/>
      <c r="AV51" s="18"/>
      <c r="AW51" s="18"/>
      <c r="AX51" s="18"/>
      <c r="AY51" s="268"/>
      <c r="AZ51" s="18"/>
      <c r="BA51" s="18"/>
      <c r="BB51" s="18"/>
      <c r="BC51" s="268"/>
      <c r="BD51" s="18"/>
      <c r="BE51" s="18"/>
      <c r="BF51" s="18"/>
      <c r="BG51" s="268">
        <v>-0.22904486702072613</v>
      </c>
      <c r="BH51" s="18"/>
      <c r="BI51" s="18">
        <v>0.77095513297927387</v>
      </c>
      <c r="BJ51" s="18"/>
      <c r="BK51" s="268">
        <v>-0.16527624411877573</v>
      </c>
      <c r="BL51" s="18"/>
      <c r="BM51" s="18">
        <v>0.83472375588122427</v>
      </c>
      <c r="BN51" s="18"/>
      <c r="BO51" s="268">
        <v>-7.1381200643267403E-2</v>
      </c>
      <c r="BP51" s="18"/>
      <c r="BQ51" s="18">
        <v>0.92861879935673264</v>
      </c>
      <c r="BR51" s="18"/>
      <c r="BS51" s="18">
        <v>101.1</v>
      </c>
      <c r="BT51" s="18"/>
      <c r="BU51" s="268">
        <v>3.7987679671457775E-2</v>
      </c>
      <c r="BV51" s="18"/>
      <c r="BW51" s="18">
        <v>1.0379876796714578</v>
      </c>
      <c r="BY51" s="273">
        <f t="shared" si="5"/>
        <v>-2002</v>
      </c>
      <c r="BZ51" s="273">
        <f t="shared" si="25"/>
        <v>0</v>
      </c>
      <c r="CA51" s="273">
        <f t="shared" si="26"/>
        <v>-2.501110432771525E-2</v>
      </c>
      <c r="CB51" s="273">
        <f t="shared" si="27"/>
        <v>0</v>
      </c>
      <c r="CC51" s="273">
        <f t="shared" si="28"/>
        <v>-1.0250111043277153</v>
      </c>
      <c r="CD51" s="273">
        <f t="shared" si="29"/>
        <v>0</v>
      </c>
      <c r="CE51" s="273">
        <f t="shared" si="30"/>
        <v>-8.7306574651704771E-2</v>
      </c>
      <c r="CF51" s="273">
        <f t="shared" si="31"/>
        <v>0</v>
      </c>
      <c r="CG51" s="273">
        <f t="shared" si="32"/>
        <v>-1.0873065746517048</v>
      </c>
      <c r="CH51" s="273">
        <f t="shared" si="33"/>
        <v>0</v>
      </c>
      <c r="CI51" s="273">
        <f t="shared" si="34"/>
        <v>0.12437944291673553</v>
      </c>
      <c r="CJ51" s="273">
        <f t="shared" si="35"/>
        <v>0</v>
      </c>
      <c r="CK51" s="273">
        <f t="shared" si="36"/>
        <v>-0.87562055708326447</v>
      </c>
      <c r="CL51" s="273">
        <f t="shared" si="37"/>
        <v>0</v>
      </c>
      <c r="CM51" s="273">
        <f t="shared" si="38"/>
        <v>0</v>
      </c>
      <c r="CN51" s="273">
        <f t="shared" si="39"/>
        <v>0</v>
      </c>
      <c r="CO51" s="273">
        <f t="shared" si="10"/>
        <v>0</v>
      </c>
      <c r="CP51" s="273">
        <f t="shared" si="11"/>
        <v>0</v>
      </c>
      <c r="CQ51" s="273">
        <f t="shared" si="12"/>
        <v>0</v>
      </c>
      <c r="CR51" s="273">
        <f t="shared" si="13"/>
        <v>0</v>
      </c>
      <c r="CS51" s="273">
        <f t="shared" si="14"/>
        <v>0</v>
      </c>
      <c r="CT51" s="273">
        <f t="shared" si="15"/>
        <v>0</v>
      </c>
      <c r="CU51" s="273">
        <f t="shared" si="16"/>
        <v>0</v>
      </c>
      <c r="CV51" s="273">
        <f t="shared" si="17"/>
        <v>0</v>
      </c>
      <c r="CW51" s="273">
        <f t="shared" si="18"/>
        <v>0</v>
      </c>
      <c r="CX51" s="273">
        <f t="shared" si="19"/>
        <v>0</v>
      </c>
      <c r="CY51" s="273">
        <f t="shared" si="20"/>
        <v>0</v>
      </c>
      <c r="CZ51" s="273">
        <f t="shared" si="21"/>
        <v>0</v>
      </c>
      <c r="DA51" s="273">
        <f t="shared" si="22"/>
        <v>0</v>
      </c>
      <c r="DB51" s="273">
        <f t="shared" si="23"/>
        <v>0</v>
      </c>
      <c r="DC51" s="273">
        <f t="shared" si="24"/>
        <v>0</v>
      </c>
    </row>
    <row r="52" spans="3:107" x14ac:dyDescent="0.25">
      <c r="C52" s="23">
        <v>2003</v>
      </c>
      <c r="E52" s="338">
        <v>2.9114441548030889E-2</v>
      </c>
      <c r="F52" s="15"/>
      <c r="G52" s="19">
        <f t="shared" si="0"/>
        <v>1.0291144415480309</v>
      </c>
      <c r="H52" s="15"/>
      <c r="I52" s="338">
        <v>6.691357329891634E-2</v>
      </c>
      <c r="J52" s="15"/>
      <c r="K52" s="19">
        <f t="shared" si="1"/>
        <v>1.0669135732989163</v>
      </c>
      <c r="L52" s="15"/>
      <c r="M52" s="338">
        <v>0.26724837404176571</v>
      </c>
      <c r="N52" s="15"/>
      <c r="O52" s="19">
        <f t="shared" si="2"/>
        <v>1.2672483740417657</v>
      </c>
      <c r="P52" s="86"/>
      <c r="Q52" s="339">
        <v>5.2615874415546271E-2</v>
      </c>
      <c r="R52" s="86"/>
      <c r="S52" s="91">
        <f t="shared" si="4"/>
        <v>1.0526158744155463</v>
      </c>
      <c r="T52" s="86"/>
      <c r="U52" s="339">
        <v>0.13345710387794146</v>
      </c>
      <c r="V52" s="86"/>
      <c r="W52" s="91">
        <f t="shared" si="9"/>
        <v>1.1334571038779415</v>
      </c>
      <c r="X52" s="86"/>
      <c r="Y52" s="251">
        <v>0.27454745663080499</v>
      </c>
      <c r="Z52" s="86"/>
      <c r="AA52" s="91">
        <f t="shared" si="8"/>
        <v>1.274547456630805</v>
      </c>
      <c r="AB52" s="86"/>
      <c r="AC52" s="17">
        <v>103.2</v>
      </c>
      <c r="AD52" s="18"/>
      <c r="AE52" s="157">
        <f t="shared" si="6"/>
        <v>2.0771513353115889E-2</v>
      </c>
      <c r="AF52" s="18"/>
      <c r="AG52" s="19">
        <f t="shared" si="7"/>
        <v>1.0207715133531159</v>
      </c>
      <c r="AU52" s="268"/>
      <c r="AV52" s="18"/>
      <c r="AW52" s="18"/>
      <c r="AX52" s="18"/>
      <c r="AY52" s="268"/>
      <c r="AZ52" s="18"/>
      <c r="BA52" s="18"/>
      <c r="BB52" s="18"/>
      <c r="BC52" s="268"/>
      <c r="BD52" s="18"/>
      <c r="BE52" s="18"/>
      <c r="BF52" s="18"/>
      <c r="BG52" s="268">
        <v>5.2615874415546271E-2</v>
      </c>
      <c r="BH52" s="18"/>
      <c r="BI52" s="18">
        <v>1.0526158744155463</v>
      </c>
      <c r="BJ52" s="18"/>
      <c r="BK52" s="268">
        <v>0.13345710387794146</v>
      </c>
      <c r="BL52" s="18"/>
      <c r="BM52" s="18">
        <v>1.1334571038779415</v>
      </c>
      <c r="BN52" s="18"/>
      <c r="BO52" s="268">
        <v>0.27454745663080499</v>
      </c>
      <c r="BP52" s="18"/>
      <c r="BQ52" s="18">
        <v>1.274547456630805</v>
      </c>
      <c r="BR52" s="18"/>
      <c r="BS52" s="18">
        <v>103.2</v>
      </c>
      <c r="BT52" s="18"/>
      <c r="BU52" s="268">
        <v>2.0771513353115889E-2</v>
      </c>
      <c r="BV52" s="18"/>
      <c r="BW52" s="18">
        <v>1.0207715133531159</v>
      </c>
      <c r="BY52" s="273">
        <f t="shared" si="5"/>
        <v>-2003</v>
      </c>
      <c r="BZ52" s="273">
        <f t="shared" si="25"/>
        <v>0</v>
      </c>
      <c r="CA52" s="273">
        <f t="shared" si="26"/>
        <v>-2.9114441548030889E-2</v>
      </c>
      <c r="CB52" s="273">
        <f t="shared" si="27"/>
        <v>0</v>
      </c>
      <c r="CC52" s="273">
        <f t="shared" si="28"/>
        <v>-1.0291144415480309</v>
      </c>
      <c r="CD52" s="273">
        <f t="shared" si="29"/>
        <v>0</v>
      </c>
      <c r="CE52" s="273">
        <f t="shared" si="30"/>
        <v>-6.691357329891634E-2</v>
      </c>
      <c r="CF52" s="273">
        <f t="shared" si="31"/>
        <v>0</v>
      </c>
      <c r="CG52" s="273">
        <f t="shared" si="32"/>
        <v>-1.0669135732989163</v>
      </c>
      <c r="CH52" s="273">
        <f t="shared" si="33"/>
        <v>0</v>
      </c>
      <c r="CI52" s="273">
        <f t="shared" si="34"/>
        <v>-0.26724837404176571</v>
      </c>
      <c r="CJ52" s="273">
        <f t="shared" si="35"/>
        <v>0</v>
      </c>
      <c r="CK52" s="273">
        <f t="shared" si="36"/>
        <v>-1.2672483740417657</v>
      </c>
      <c r="CL52" s="273">
        <f t="shared" si="37"/>
        <v>0</v>
      </c>
      <c r="CM52" s="273">
        <f t="shared" si="38"/>
        <v>0</v>
      </c>
      <c r="CN52" s="273">
        <f t="shared" si="39"/>
        <v>0</v>
      </c>
      <c r="CO52" s="273">
        <f t="shared" si="10"/>
        <v>0</v>
      </c>
      <c r="CP52" s="273">
        <f t="shared" si="11"/>
        <v>0</v>
      </c>
      <c r="CQ52" s="273">
        <f t="shared" si="12"/>
        <v>0</v>
      </c>
      <c r="CR52" s="273">
        <f t="shared" si="13"/>
        <v>0</v>
      </c>
      <c r="CS52" s="273">
        <f t="shared" si="14"/>
        <v>0</v>
      </c>
      <c r="CT52" s="273">
        <f t="shared" si="15"/>
        <v>0</v>
      </c>
      <c r="CU52" s="273">
        <f t="shared" si="16"/>
        <v>0</v>
      </c>
      <c r="CV52" s="273">
        <f t="shared" si="17"/>
        <v>0</v>
      </c>
      <c r="CW52" s="273">
        <f t="shared" si="18"/>
        <v>0</v>
      </c>
      <c r="CX52" s="273">
        <f t="shared" si="19"/>
        <v>0</v>
      </c>
      <c r="CY52" s="273">
        <f t="shared" si="20"/>
        <v>0</v>
      </c>
      <c r="CZ52" s="273">
        <f t="shared" si="21"/>
        <v>0</v>
      </c>
      <c r="DA52" s="273">
        <f t="shared" si="22"/>
        <v>0</v>
      </c>
      <c r="DB52" s="273">
        <f t="shared" si="23"/>
        <v>0</v>
      </c>
      <c r="DC52" s="273">
        <f t="shared" si="24"/>
        <v>0</v>
      </c>
    </row>
    <row r="53" spans="3:107" x14ac:dyDescent="0.25">
      <c r="C53" s="23">
        <v>2004</v>
      </c>
      <c r="E53" s="338">
        <v>2.3036747353792686E-2</v>
      </c>
      <c r="F53" s="15"/>
      <c r="G53" s="19">
        <f t="shared" si="0"/>
        <v>1.0230367473537927</v>
      </c>
      <c r="H53" s="15"/>
      <c r="I53" s="338">
        <v>7.1462013920893463E-2</v>
      </c>
      <c r="J53" s="15"/>
      <c r="K53" s="19">
        <f t="shared" si="1"/>
        <v>1.0714620139208935</v>
      </c>
      <c r="L53" s="15"/>
      <c r="M53" s="338">
        <v>0.14479725799389698</v>
      </c>
      <c r="N53" s="15"/>
      <c r="O53" s="19">
        <f t="shared" si="2"/>
        <v>1.144797257993897</v>
      </c>
      <c r="P53" s="86"/>
      <c r="Q53" s="339">
        <v>2.8074894778709281E-2</v>
      </c>
      <c r="R53" s="86"/>
      <c r="S53" s="91">
        <f t="shared" si="4"/>
        <v>1.0280748947787093</v>
      </c>
      <c r="T53" s="86"/>
      <c r="U53" s="339">
        <v>0.1149</v>
      </c>
      <c r="V53" s="86"/>
      <c r="W53" s="91">
        <f t="shared" si="9"/>
        <v>1.1149</v>
      </c>
      <c r="X53" s="86"/>
      <c r="Y53" s="251">
        <v>0.16410652751916799</v>
      </c>
      <c r="Z53" s="86"/>
      <c r="AA53" s="91">
        <f t="shared" si="8"/>
        <v>1.164106527519168</v>
      </c>
      <c r="AB53" s="86"/>
      <c r="AC53" s="17">
        <v>105.4</v>
      </c>
      <c r="AD53" s="18"/>
      <c r="AE53" s="157">
        <f t="shared" si="6"/>
        <v>2.1317829457364379E-2</v>
      </c>
      <c r="AF53" s="18"/>
      <c r="AG53" s="19">
        <f t="shared" si="7"/>
        <v>1.0213178294573644</v>
      </c>
      <c r="AU53" s="268"/>
      <c r="AV53" s="18"/>
      <c r="AW53" s="18"/>
      <c r="AX53" s="18"/>
      <c r="AY53" s="268"/>
      <c r="AZ53" s="18"/>
      <c r="BA53" s="18"/>
      <c r="BB53" s="18"/>
      <c r="BC53" s="268"/>
      <c r="BD53" s="18"/>
      <c r="BE53" s="18"/>
      <c r="BF53" s="18"/>
      <c r="BG53" s="268">
        <v>2.8074894778709281E-2</v>
      </c>
      <c r="BH53" s="18"/>
      <c r="BI53" s="18">
        <v>1.0280748947787093</v>
      </c>
      <c r="BJ53" s="18"/>
      <c r="BK53" s="268">
        <v>0.1149</v>
      </c>
      <c r="BL53" s="18"/>
      <c r="BM53" s="18">
        <v>1.1149</v>
      </c>
      <c r="BN53" s="18"/>
      <c r="BO53" s="268">
        <v>0.16410652751916799</v>
      </c>
      <c r="BP53" s="18"/>
      <c r="BQ53" s="18">
        <v>1.164106527519168</v>
      </c>
      <c r="BR53" s="18"/>
      <c r="BS53" s="18">
        <v>105.4</v>
      </c>
      <c r="BT53" s="18"/>
      <c r="BU53" s="268">
        <v>2.1317829457364379E-2</v>
      </c>
      <c r="BV53" s="18"/>
      <c r="BW53" s="18">
        <v>1.0213178294573644</v>
      </c>
      <c r="BY53" s="273">
        <f t="shared" si="5"/>
        <v>-2004</v>
      </c>
      <c r="BZ53" s="273">
        <f t="shared" si="25"/>
        <v>0</v>
      </c>
      <c r="CA53" s="273">
        <f t="shared" si="26"/>
        <v>-2.3036747353792686E-2</v>
      </c>
      <c r="CB53" s="273">
        <f t="shared" si="27"/>
        <v>0</v>
      </c>
      <c r="CC53" s="273">
        <f t="shared" si="28"/>
        <v>-1.0230367473537927</v>
      </c>
      <c r="CD53" s="273">
        <f t="shared" si="29"/>
        <v>0</v>
      </c>
      <c r="CE53" s="273">
        <f t="shared" si="30"/>
        <v>-7.1462013920893463E-2</v>
      </c>
      <c r="CF53" s="273">
        <f t="shared" si="31"/>
        <v>0</v>
      </c>
      <c r="CG53" s="273">
        <f t="shared" si="32"/>
        <v>-1.0714620139208935</v>
      </c>
      <c r="CH53" s="273">
        <f t="shared" si="33"/>
        <v>0</v>
      </c>
      <c r="CI53" s="273">
        <f t="shared" si="34"/>
        <v>-0.14479725799389698</v>
      </c>
      <c r="CJ53" s="273">
        <f t="shared" si="35"/>
        <v>0</v>
      </c>
      <c r="CK53" s="273">
        <f t="shared" si="36"/>
        <v>-1.144797257993897</v>
      </c>
      <c r="CL53" s="273">
        <f t="shared" si="37"/>
        <v>0</v>
      </c>
      <c r="CM53" s="273">
        <f t="shared" si="38"/>
        <v>0</v>
      </c>
      <c r="CN53" s="273">
        <f t="shared" si="39"/>
        <v>0</v>
      </c>
      <c r="CO53" s="273">
        <f t="shared" si="10"/>
        <v>0</v>
      </c>
      <c r="CP53" s="273">
        <f t="shared" si="11"/>
        <v>0</v>
      </c>
      <c r="CQ53" s="273">
        <f t="shared" si="12"/>
        <v>0</v>
      </c>
      <c r="CR53" s="273">
        <f t="shared" si="13"/>
        <v>0</v>
      </c>
      <c r="CS53" s="273">
        <f t="shared" si="14"/>
        <v>0</v>
      </c>
      <c r="CT53" s="273">
        <f t="shared" si="15"/>
        <v>0</v>
      </c>
      <c r="CU53" s="273">
        <f t="shared" si="16"/>
        <v>0</v>
      </c>
      <c r="CV53" s="273">
        <f t="shared" si="17"/>
        <v>0</v>
      </c>
      <c r="CW53" s="273">
        <f t="shared" si="18"/>
        <v>0</v>
      </c>
      <c r="CX53" s="273">
        <f t="shared" si="19"/>
        <v>0</v>
      </c>
      <c r="CY53" s="273">
        <f t="shared" si="20"/>
        <v>0</v>
      </c>
      <c r="CZ53" s="273">
        <f t="shared" si="21"/>
        <v>0</v>
      </c>
      <c r="DA53" s="273">
        <f t="shared" si="22"/>
        <v>0</v>
      </c>
      <c r="DB53" s="273">
        <f t="shared" si="23"/>
        <v>0</v>
      </c>
      <c r="DC53" s="273">
        <f t="shared" si="24"/>
        <v>0</v>
      </c>
    </row>
    <row r="54" spans="3:107" x14ac:dyDescent="0.25">
      <c r="C54" s="23">
        <v>2005</v>
      </c>
      <c r="E54" s="338">
        <v>2.579998310840792E-2</v>
      </c>
      <c r="F54" s="15"/>
      <c r="G54" s="19">
        <f t="shared" si="0"/>
        <v>1.0257999831084079</v>
      </c>
      <c r="H54" s="15"/>
      <c r="I54" s="338">
        <v>6.4615921735208692E-2</v>
      </c>
      <c r="J54" s="15"/>
      <c r="K54" s="19">
        <f t="shared" si="1"/>
        <v>1.0646159217352087</v>
      </c>
      <c r="L54" s="15"/>
      <c r="M54" s="338">
        <v>0.24126528177144002</v>
      </c>
      <c r="N54" s="15"/>
      <c r="O54" s="19">
        <f t="shared" si="2"/>
        <v>1.24126528177144</v>
      </c>
      <c r="P54" s="86"/>
      <c r="Q54" s="339">
        <v>2.2847966044862611E-2</v>
      </c>
      <c r="R54" s="86"/>
      <c r="S54" s="91">
        <f t="shared" si="4"/>
        <v>1.0228479660448626</v>
      </c>
      <c r="T54" s="86"/>
      <c r="U54" s="339">
        <v>0.1069</v>
      </c>
      <c r="V54" s="86"/>
      <c r="W54" s="91">
        <f t="shared" si="9"/>
        <v>1.1069</v>
      </c>
      <c r="X54" s="86"/>
      <c r="Y54" s="251">
        <v>0.30643553663942702</v>
      </c>
      <c r="Z54" s="86"/>
      <c r="AA54" s="91">
        <f t="shared" si="8"/>
        <v>1.3064355366394271</v>
      </c>
      <c r="AB54" s="86"/>
      <c r="AC54" s="17">
        <v>107.6</v>
      </c>
      <c r="AD54" s="18"/>
      <c r="AE54" s="157">
        <f t="shared" si="6"/>
        <v>2.0872865275142205E-2</v>
      </c>
      <c r="AF54" s="18"/>
      <c r="AG54" s="19">
        <f t="shared" si="7"/>
        <v>1.0208728652751422</v>
      </c>
      <c r="AU54" s="268"/>
      <c r="AV54" s="18"/>
      <c r="AW54" s="18"/>
      <c r="AX54" s="18"/>
      <c r="AY54" s="268"/>
      <c r="AZ54" s="18"/>
      <c r="BA54" s="18"/>
      <c r="BB54" s="18"/>
      <c r="BC54" s="268"/>
      <c r="BD54" s="18"/>
      <c r="BE54" s="18"/>
      <c r="BF54" s="18"/>
      <c r="BG54" s="268">
        <v>2.2847966044862611E-2</v>
      </c>
      <c r="BH54" s="18"/>
      <c r="BI54" s="18">
        <v>1.0228479660448626</v>
      </c>
      <c r="BJ54" s="18"/>
      <c r="BK54" s="268">
        <v>0.1069</v>
      </c>
      <c r="BL54" s="18"/>
      <c r="BM54" s="18">
        <v>1.1069</v>
      </c>
      <c r="BN54" s="18"/>
      <c r="BO54" s="268">
        <v>0.30643553663942702</v>
      </c>
      <c r="BP54" s="18"/>
      <c r="BQ54" s="18">
        <v>1.3064355366394271</v>
      </c>
      <c r="BR54" s="18"/>
      <c r="BS54" s="18">
        <v>107.6</v>
      </c>
      <c r="BT54" s="18"/>
      <c r="BU54" s="268">
        <v>2.0872865275142205E-2</v>
      </c>
      <c r="BV54" s="18"/>
      <c r="BW54" s="18">
        <v>1.0208728652751422</v>
      </c>
      <c r="BY54" s="273">
        <f t="shared" si="5"/>
        <v>-2005</v>
      </c>
      <c r="BZ54" s="273">
        <f t="shared" si="25"/>
        <v>0</v>
      </c>
      <c r="CA54" s="273">
        <f t="shared" si="26"/>
        <v>-2.579998310840792E-2</v>
      </c>
      <c r="CB54" s="273">
        <f t="shared" si="27"/>
        <v>0</v>
      </c>
      <c r="CC54" s="273">
        <f t="shared" si="28"/>
        <v>-1.0257999831084079</v>
      </c>
      <c r="CD54" s="273">
        <f t="shared" si="29"/>
        <v>0</v>
      </c>
      <c r="CE54" s="273">
        <f t="shared" si="30"/>
        <v>-6.4615921735208692E-2</v>
      </c>
      <c r="CF54" s="273">
        <f t="shared" si="31"/>
        <v>0</v>
      </c>
      <c r="CG54" s="273">
        <f t="shared" si="32"/>
        <v>-1.0646159217352087</v>
      </c>
      <c r="CH54" s="273">
        <f t="shared" si="33"/>
        <v>0</v>
      </c>
      <c r="CI54" s="273">
        <f t="shared" si="34"/>
        <v>-0.24126528177144002</v>
      </c>
      <c r="CJ54" s="273">
        <f t="shared" si="35"/>
        <v>0</v>
      </c>
      <c r="CK54" s="273">
        <f t="shared" si="36"/>
        <v>-1.24126528177144</v>
      </c>
      <c r="CL54" s="273">
        <f t="shared" si="37"/>
        <v>0</v>
      </c>
      <c r="CM54" s="273">
        <f t="shared" si="38"/>
        <v>0</v>
      </c>
      <c r="CN54" s="273">
        <f t="shared" si="39"/>
        <v>0</v>
      </c>
      <c r="CO54" s="273">
        <f t="shared" si="10"/>
        <v>0</v>
      </c>
      <c r="CP54" s="273">
        <f t="shared" si="11"/>
        <v>0</v>
      </c>
      <c r="CQ54" s="273">
        <f t="shared" si="12"/>
        <v>0</v>
      </c>
      <c r="CR54" s="273">
        <f t="shared" si="13"/>
        <v>0</v>
      </c>
      <c r="CS54" s="273">
        <f t="shared" si="14"/>
        <v>0</v>
      </c>
      <c r="CT54" s="273">
        <f t="shared" si="15"/>
        <v>0</v>
      </c>
      <c r="CU54" s="273">
        <f t="shared" si="16"/>
        <v>0</v>
      </c>
      <c r="CV54" s="273">
        <f t="shared" si="17"/>
        <v>0</v>
      </c>
      <c r="CW54" s="273">
        <f t="shared" si="18"/>
        <v>0</v>
      </c>
      <c r="CX54" s="273">
        <f t="shared" si="19"/>
        <v>0</v>
      </c>
      <c r="CY54" s="273">
        <f t="shared" si="20"/>
        <v>0</v>
      </c>
      <c r="CZ54" s="273">
        <f t="shared" si="21"/>
        <v>0</v>
      </c>
      <c r="DA54" s="273">
        <f t="shared" si="22"/>
        <v>0</v>
      </c>
      <c r="DB54" s="273">
        <f t="shared" si="23"/>
        <v>0</v>
      </c>
      <c r="DC54" s="273">
        <f t="shared" si="24"/>
        <v>0</v>
      </c>
    </row>
    <row r="55" spans="3:107" x14ac:dyDescent="0.25">
      <c r="C55" s="23">
        <v>2006</v>
      </c>
      <c r="E55" s="338">
        <v>3.9755895571580879E-2</v>
      </c>
      <c r="F55" s="15"/>
      <c r="G55" s="19">
        <f t="shared" si="0"/>
        <v>1.0397558955715809</v>
      </c>
      <c r="H55" s="15"/>
      <c r="I55" s="338">
        <v>4.0550302716560349E-2</v>
      </c>
      <c r="J55" s="15"/>
      <c r="K55" s="19">
        <f t="shared" si="1"/>
        <v>1.0405503027165603</v>
      </c>
      <c r="L55" s="15"/>
      <c r="M55" s="338">
        <v>0.17261079783213518</v>
      </c>
      <c r="N55" s="15"/>
      <c r="O55" s="19">
        <f t="shared" si="2"/>
        <v>1.1726107978321352</v>
      </c>
      <c r="P55" s="86"/>
      <c r="Q55" s="339">
        <v>0.15355707344828895</v>
      </c>
      <c r="R55" s="86"/>
      <c r="S55" s="91">
        <f t="shared" si="4"/>
        <v>1.1535570734482889</v>
      </c>
      <c r="T55" s="86"/>
      <c r="U55" s="339">
        <v>0.2586</v>
      </c>
      <c r="V55" s="86"/>
      <c r="W55" s="91">
        <f t="shared" si="9"/>
        <v>1.2585999999999999</v>
      </c>
      <c r="X55" s="86"/>
      <c r="Y55" s="251">
        <v>0.31640600317678402</v>
      </c>
      <c r="Z55" s="86"/>
      <c r="AA55" s="91">
        <f t="shared" si="8"/>
        <v>1.3164060031767839</v>
      </c>
      <c r="AB55" s="86"/>
      <c r="AC55" s="17">
        <v>109.4</v>
      </c>
      <c r="AD55" s="18"/>
      <c r="AE55" s="157">
        <f t="shared" si="6"/>
        <v>1.6728624535315983E-2</v>
      </c>
      <c r="AF55" s="18"/>
      <c r="AG55" s="19">
        <f t="shared" si="7"/>
        <v>1.016728624535316</v>
      </c>
      <c r="AU55" s="268"/>
      <c r="AV55" s="18"/>
      <c r="AW55" s="18"/>
      <c r="AX55" s="18"/>
      <c r="AY55" s="268"/>
      <c r="AZ55" s="18"/>
      <c r="BA55" s="18"/>
      <c r="BB55" s="18"/>
      <c r="BC55" s="268"/>
      <c r="BD55" s="18"/>
      <c r="BE55" s="18"/>
      <c r="BF55" s="18"/>
      <c r="BG55" s="268">
        <v>0.15355707344828895</v>
      </c>
      <c r="BH55" s="18"/>
      <c r="BI55" s="18">
        <v>1.1535570734482889</v>
      </c>
      <c r="BJ55" s="18"/>
      <c r="BK55" s="268">
        <v>0.2586</v>
      </c>
      <c r="BL55" s="18"/>
      <c r="BM55" s="18">
        <v>1.2585999999999999</v>
      </c>
      <c r="BN55" s="18"/>
      <c r="BO55" s="268">
        <v>0.31640600317678402</v>
      </c>
      <c r="BP55" s="18"/>
      <c r="BQ55" s="18">
        <v>1.3164060031767839</v>
      </c>
      <c r="BR55" s="18"/>
      <c r="BS55" s="18">
        <v>109.4</v>
      </c>
      <c r="BT55" s="18"/>
      <c r="BU55" s="268">
        <v>1.6728624535315983E-2</v>
      </c>
      <c r="BV55" s="18"/>
      <c r="BW55" s="18">
        <v>1.016728624535316</v>
      </c>
      <c r="BY55" s="273">
        <f t="shared" si="5"/>
        <v>-2006</v>
      </c>
      <c r="BZ55" s="273">
        <f t="shared" si="25"/>
        <v>0</v>
      </c>
      <c r="CA55" s="273">
        <f t="shared" si="26"/>
        <v>-3.9755895571580879E-2</v>
      </c>
      <c r="CB55" s="273">
        <f t="shared" si="27"/>
        <v>0</v>
      </c>
      <c r="CC55" s="273">
        <f t="shared" si="28"/>
        <v>-1.0397558955715809</v>
      </c>
      <c r="CD55" s="273">
        <f t="shared" si="29"/>
        <v>0</v>
      </c>
      <c r="CE55" s="273">
        <f t="shared" si="30"/>
        <v>-4.0550302716560349E-2</v>
      </c>
      <c r="CF55" s="273">
        <f t="shared" si="31"/>
        <v>0</v>
      </c>
      <c r="CG55" s="273">
        <f t="shared" si="32"/>
        <v>-1.0405503027165603</v>
      </c>
      <c r="CH55" s="273">
        <f t="shared" si="33"/>
        <v>0</v>
      </c>
      <c r="CI55" s="273">
        <f t="shared" si="34"/>
        <v>-0.17261079783213518</v>
      </c>
      <c r="CJ55" s="273">
        <f t="shared" si="35"/>
        <v>0</v>
      </c>
      <c r="CK55" s="273">
        <f t="shared" si="36"/>
        <v>-1.1726107978321352</v>
      </c>
      <c r="CL55" s="273">
        <f t="shared" si="37"/>
        <v>0</v>
      </c>
      <c r="CM55" s="273">
        <f t="shared" si="38"/>
        <v>0</v>
      </c>
      <c r="CN55" s="273">
        <f t="shared" si="39"/>
        <v>0</v>
      </c>
      <c r="CO55" s="273">
        <f t="shared" si="10"/>
        <v>0</v>
      </c>
      <c r="CP55" s="273">
        <f t="shared" si="11"/>
        <v>0</v>
      </c>
      <c r="CQ55" s="273">
        <f t="shared" si="12"/>
        <v>0</v>
      </c>
      <c r="CR55" s="273">
        <f t="shared" si="13"/>
        <v>0</v>
      </c>
      <c r="CS55" s="273">
        <f t="shared" si="14"/>
        <v>0</v>
      </c>
      <c r="CT55" s="273">
        <f t="shared" si="15"/>
        <v>0</v>
      </c>
      <c r="CU55" s="273">
        <f t="shared" si="16"/>
        <v>0</v>
      </c>
      <c r="CV55" s="273">
        <f t="shared" si="17"/>
        <v>0</v>
      </c>
      <c r="CW55" s="273">
        <f t="shared" si="18"/>
        <v>0</v>
      </c>
      <c r="CX55" s="273">
        <f t="shared" si="19"/>
        <v>0</v>
      </c>
      <c r="CY55" s="273">
        <f t="shared" si="20"/>
        <v>0</v>
      </c>
      <c r="CZ55" s="273">
        <f t="shared" si="21"/>
        <v>0</v>
      </c>
      <c r="DA55" s="273">
        <f t="shared" si="22"/>
        <v>0</v>
      </c>
      <c r="DB55" s="273">
        <f t="shared" si="23"/>
        <v>0</v>
      </c>
      <c r="DC55" s="273">
        <f t="shared" si="24"/>
        <v>0</v>
      </c>
    </row>
    <row r="56" spans="3:107" x14ac:dyDescent="0.25">
      <c r="C56" s="23">
        <v>2007</v>
      </c>
      <c r="E56" s="338">
        <v>4.4304517325027826E-2</v>
      </c>
      <c r="F56" s="15"/>
      <c r="G56" s="19">
        <f t="shared" si="0"/>
        <v>1.0443045173250278</v>
      </c>
      <c r="H56" s="15"/>
      <c r="I56" s="338">
        <v>3.6819138174764898E-2</v>
      </c>
      <c r="J56" s="15"/>
      <c r="K56" s="19">
        <f t="shared" si="1"/>
        <v>1.0368191381747649</v>
      </c>
      <c r="L56" s="15"/>
      <c r="M56" s="338">
        <v>9.8318421684903567E-2</v>
      </c>
      <c r="N56" s="15"/>
      <c r="O56" s="19">
        <f t="shared" si="2"/>
        <v>1.0983184216849036</v>
      </c>
      <c r="P56" s="86"/>
      <c r="Q56" s="339">
        <v>-0.10530738463975209</v>
      </c>
      <c r="R56" s="86"/>
      <c r="S56" s="91">
        <f t="shared" si="4"/>
        <v>0.89469261536024791</v>
      </c>
      <c r="T56" s="86"/>
      <c r="U56" s="339">
        <v>-5.7200000000000001E-2</v>
      </c>
      <c r="V56" s="86"/>
      <c r="W56" s="91">
        <f t="shared" si="9"/>
        <v>0.94279999999999997</v>
      </c>
      <c r="X56" s="86"/>
      <c r="Y56" s="151">
        <v>0.18240000000000001</v>
      </c>
      <c r="Z56" s="86"/>
      <c r="AA56" s="91">
        <f t="shared" si="8"/>
        <v>1.1823999999999999</v>
      </c>
      <c r="AB56" s="86"/>
      <c r="AC56" s="17">
        <v>112</v>
      </c>
      <c r="AD56" s="18"/>
      <c r="AE56" s="157">
        <f t="shared" si="6"/>
        <v>2.3765996343692919E-2</v>
      </c>
      <c r="AF56" s="18"/>
      <c r="AG56" s="19">
        <f t="shared" si="7"/>
        <v>1.0237659963436929</v>
      </c>
      <c r="AU56" s="268"/>
      <c r="AV56" s="18"/>
      <c r="AW56" s="18"/>
      <c r="AX56" s="18"/>
      <c r="AY56" s="268"/>
      <c r="AZ56" s="18"/>
      <c r="BA56" s="18"/>
      <c r="BB56" s="18"/>
      <c r="BC56" s="268"/>
      <c r="BD56" s="18"/>
      <c r="BE56" s="18"/>
      <c r="BF56" s="18"/>
      <c r="BG56" s="268">
        <v>-0.10530738463975209</v>
      </c>
      <c r="BH56" s="18"/>
      <c r="BI56" s="18">
        <v>0.89469261536024791</v>
      </c>
      <c r="BJ56" s="18"/>
      <c r="BK56" s="268">
        <v>-5.7200000000000001E-2</v>
      </c>
      <c r="BL56" s="18"/>
      <c r="BM56" s="18">
        <v>0.94279999999999997</v>
      </c>
      <c r="BN56" s="18"/>
      <c r="BO56" s="268">
        <v>0.18240000000000001</v>
      </c>
      <c r="BP56" s="18"/>
      <c r="BQ56" s="18">
        <v>1.1823999999999999</v>
      </c>
      <c r="BR56" s="18"/>
      <c r="BS56" s="18">
        <v>112</v>
      </c>
      <c r="BT56" s="18"/>
      <c r="BU56" s="268">
        <v>2.3765996343692919E-2</v>
      </c>
      <c r="BV56" s="18"/>
      <c r="BW56" s="18">
        <v>1.0237659963436929</v>
      </c>
      <c r="BY56" s="273">
        <f t="shared" si="5"/>
        <v>-2007</v>
      </c>
      <c r="BZ56" s="273">
        <f t="shared" si="25"/>
        <v>0</v>
      </c>
      <c r="CA56" s="273">
        <f t="shared" si="26"/>
        <v>-4.4304517325027826E-2</v>
      </c>
      <c r="CB56" s="273">
        <f t="shared" si="27"/>
        <v>0</v>
      </c>
      <c r="CC56" s="273">
        <f t="shared" si="28"/>
        <v>-1.0443045173250278</v>
      </c>
      <c r="CD56" s="273">
        <f t="shared" si="29"/>
        <v>0</v>
      </c>
      <c r="CE56" s="273">
        <f t="shared" si="30"/>
        <v>-3.6819138174764898E-2</v>
      </c>
      <c r="CF56" s="273">
        <f t="shared" si="31"/>
        <v>0</v>
      </c>
      <c r="CG56" s="273">
        <f t="shared" si="32"/>
        <v>-1.0368191381747649</v>
      </c>
      <c r="CH56" s="273">
        <f t="shared" si="33"/>
        <v>0</v>
      </c>
      <c r="CI56" s="273">
        <f t="shared" si="34"/>
        <v>-9.8318421684903567E-2</v>
      </c>
      <c r="CJ56" s="273">
        <f t="shared" si="35"/>
        <v>0</v>
      </c>
      <c r="CK56" s="273">
        <f t="shared" si="36"/>
        <v>-1.0983184216849036</v>
      </c>
      <c r="CL56" s="273">
        <f t="shared" si="37"/>
        <v>0</v>
      </c>
      <c r="CM56" s="273">
        <f t="shared" si="38"/>
        <v>0</v>
      </c>
      <c r="CN56" s="273">
        <f t="shared" si="39"/>
        <v>0</v>
      </c>
      <c r="CO56" s="273">
        <f t="shared" si="10"/>
        <v>0</v>
      </c>
      <c r="CP56" s="273">
        <f t="shared" si="11"/>
        <v>0</v>
      </c>
      <c r="CQ56" s="273">
        <f t="shared" si="12"/>
        <v>0</v>
      </c>
      <c r="CR56" s="273">
        <f t="shared" si="13"/>
        <v>0</v>
      </c>
      <c r="CS56" s="273">
        <f t="shared" si="14"/>
        <v>0</v>
      </c>
      <c r="CT56" s="273">
        <f t="shared" si="15"/>
        <v>0</v>
      </c>
      <c r="CU56" s="273">
        <f t="shared" si="16"/>
        <v>0</v>
      </c>
      <c r="CV56" s="273">
        <f t="shared" si="17"/>
        <v>0</v>
      </c>
      <c r="CW56" s="273">
        <f t="shared" si="18"/>
        <v>0</v>
      </c>
      <c r="CX56" s="273">
        <f t="shared" si="19"/>
        <v>0</v>
      </c>
      <c r="CY56" s="273">
        <f t="shared" si="20"/>
        <v>0</v>
      </c>
      <c r="CZ56" s="273">
        <f t="shared" si="21"/>
        <v>0</v>
      </c>
      <c r="DA56" s="273">
        <f t="shared" si="22"/>
        <v>0</v>
      </c>
      <c r="DB56" s="273">
        <f t="shared" si="23"/>
        <v>0</v>
      </c>
      <c r="DC56" s="273">
        <f t="shared" si="24"/>
        <v>0</v>
      </c>
    </row>
    <row r="57" spans="3:107" x14ac:dyDescent="0.25">
      <c r="C57" s="23">
        <v>2008</v>
      </c>
      <c r="E57" s="338">
        <v>3.3285133549777912E-2</v>
      </c>
      <c r="F57" s="15"/>
      <c r="G57" s="19">
        <f t="shared" si="0"/>
        <v>1.0332851335497779</v>
      </c>
      <c r="H57" s="15"/>
      <c r="I57" s="338">
        <v>6.4060042697279274E-2</v>
      </c>
      <c r="J57" s="15"/>
      <c r="K57" s="19">
        <f t="shared" si="1"/>
        <v>1.0640600426972793</v>
      </c>
      <c r="L57" s="15"/>
      <c r="M57" s="338">
        <v>-0.33003488230641098</v>
      </c>
      <c r="N57" s="15"/>
      <c r="O57" s="19">
        <f t="shared" si="2"/>
        <v>0.66996511769358902</v>
      </c>
      <c r="P57" s="86"/>
      <c r="Q57" s="339">
        <v>-0.21194602865780265</v>
      </c>
      <c r="R57" s="86"/>
      <c r="S57" s="91">
        <f t="shared" si="4"/>
        <v>0.78805397134219735</v>
      </c>
      <c r="T57" s="86"/>
      <c r="U57" s="339">
        <v>-0.2918</v>
      </c>
      <c r="V57" s="86"/>
      <c r="W57" s="91">
        <f t="shared" si="9"/>
        <v>0.70819999999999994</v>
      </c>
      <c r="X57" s="86"/>
      <c r="Y57" s="151">
        <v>-0.4163</v>
      </c>
      <c r="Z57" s="86"/>
      <c r="AA57" s="91">
        <f t="shared" si="8"/>
        <v>0.5837</v>
      </c>
      <c r="AB57" s="86"/>
      <c r="AC57" s="17">
        <v>113.3</v>
      </c>
      <c r="AD57" s="18"/>
      <c r="AE57" s="157">
        <f t="shared" si="6"/>
        <v>1.1607142857142927E-2</v>
      </c>
      <c r="AF57" s="18"/>
      <c r="AG57" s="19">
        <f t="shared" si="7"/>
        <v>1.0116071428571429</v>
      </c>
      <c r="AU57" s="268"/>
      <c r="AV57" s="18"/>
      <c r="AW57" s="18"/>
      <c r="AX57" s="18"/>
      <c r="AY57" s="268"/>
      <c r="AZ57" s="18"/>
      <c r="BA57" s="18"/>
      <c r="BB57" s="18"/>
      <c r="BC57" s="268"/>
      <c r="BD57" s="18"/>
      <c r="BE57" s="18"/>
      <c r="BF57" s="18"/>
      <c r="BG57" s="268">
        <v>-0.21194602865780265</v>
      </c>
      <c r="BH57" s="18"/>
      <c r="BI57" s="18">
        <v>0.78805397134219735</v>
      </c>
      <c r="BJ57" s="18"/>
      <c r="BK57" s="268">
        <v>-0.2918</v>
      </c>
      <c r="BL57" s="18"/>
      <c r="BM57" s="18">
        <v>0.70819999999999994</v>
      </c>
      <c r="BN57" s="18"/>
      <c r="BO57" s="268">
        <v>-0.4163</v>
      </c>
      <c r="BP57" s="18"/>
      <c r="BQ57" s="18">
        <v>0.5837</v>
      </c>
      <c r="BR57" s="18"/>
      <c r="BS57" s="18">
        <v>113.3</v>
      </c>
      <c r="BT57" s="18"/>
      <c r="BU57" s="268">
        <v>1.1607142857142927E-2</v>
      </c>
      <c r="BV57" s="18"/>
      <c r="BW57" s="18">
        <v>1.0116071428571429</v>
      </c>
      <c r="BY57" s="273">
        <f t="shared" si="5"/>
        <v>-2008</v>
      </c>
      <c r="BZ57" s="273">
        <f t="shared" si="25"/>
        <v>0</v>
      </c>
      <c r="CA57" s="273">
        <f t="shared" si="26"/>
        <v>-3.3285133549777912E-2</v>
      </c>
      <c r="CB57" s="273">
        <f t="shared" si="27"/>
        <v>0</v>
      </c>
      <c r="CC57" s="273">
        <f t="shared" si="28"/>
        <v>-1.0332851335497779</v>
      </c>
      <c r="CD57" s="273">
        <f t="shared" si="29"/>
        <v>0</v>
      </c>
      <c r="CE57" s="273">
        <f t="shared" si="30"/>
        <v>-6.4060042697279274E-2</v>
      </c>
      <c r="CF57" s="273">
        <f t="shared" si="31"/>
        <v>0</v>
      </c>
      <c r="CG57" s="273">
        <f t="shared" si="32"/>
        <v>-1.0640600426972793</v>
      </c>
      <c r="CH57" s="273">
        <f t="shared" si="33"/>
        <v>0</v>
      </c>
      <c r="CI57" s="273">
        <f t="shared" si="34"/>
        <v>0.33003488230641098</v>
      </c>
      <c r="CJ57" s="273">
        <f t="shared" si="35"/>
        <v>0</v>
      </c>
      <c r="CK57" s="273">
        <f t="shared" si="36"/>
        <v>-0.66996511769358902</v>
      </c>
      <c r="CL57" s="273">
        <f t="shared" si="37"/>
        <v>0</v>
      </c>
      <c r="CM57" s="273">
        <f t="shared" si="38"/>
        <v>0</v>
      </c>
      <c r="CN57" s="273">
        <f t="shared" si="39"/>
        <v>0</v>
      </c>
      <c r="CO57" s="273">
        <f t="shared" si="10"/>
        <v>0</v>
      </c>
      <c r="CP57" s="273">
        <f t="shared" si="11"/>
        <v>0</v>
      </c>
      <c r="CQ57" s="273">
        <f t="shared" si="12"/>
        <v>0</v>
      </c>
      <c r="CR57" s="273">
        <f t="shared" si="13"/>
        <v>0</v>
      </c>
      <c r="CS57" s="273">
        <f t="shared" si="14"/>
        <v>0</v>
      </c>
      <c r="CT57" s="273">
        <f t="shared" si="15"/>
        <v>0</v>
      </c>
      <c r="CU57" s="273">
        <f t="shared" si="16"/>
        <v>0</v>
      </c>
      <c r="CV57" s="273">
        <f t="shared" si="17"/>
        <v>0</v>
      </c>
      <c r="CW57" s="273">
        <f t="shared" si="18"/>
        <v>0</v>
      </c>
      <c r="CX57" s="273">
        <f t="shared" si="19"/>
        <v>0</v>
      </c>
      <c r="CY57" s="273">
        <f t="shared" si="20"/>
        <v>0</v>
      </c>
      <c r="CZ57" s="273">
        <f t="shared" si="21"/>
        <v>0</v>
      </c>
      <c r="DA57" s="273">
        <f t="shared" si="22"/>
        <v>0</v>
      </c>
      <c r="DB57" s="273">
        <f t="shared" si="23"/>
        <v>0</v>
      </c>
      <c r="DC57" s="273">
        <f t="shared" si="24"/>
        <v>0</v>
      </c>
    </row>
    <row r="58" spans="3:107" x14ac:dyDescent="0.25">
      <c r="C58" s="23">
        <v>2009</v>
      </c>
      <c r="E58" s="338">
        <v>6.2000000000002053E-3</v>
      </c>
      <c r="F58" s="15"/>
      <c r="G58" s="19">
        <f t="shared" si="0"/>
        <v>1.0062000000000002</v>
      </c>
      <c r="H58" s="15"/>
      <c r="I58" s="338">
        <v>5.4111254111253837E-2</v>
      </c>
      <c r="J58" s="15"/>
      <c r="K58" s="19">
        <f t="shared" si="1"/>
        <v>1.0541112541112538</v>
      </c>
      <c r="L58" s="15"/>
      <c r="M58" s="338">
        <v>0.35054963129729555</v>
      </c>
      <c r="N58" s="15"/>
      <c r="O58" s="19">
        <f t="shared" si="2"/>
        <v>1.3505496312972955</v>
      </c>
      <c r="P58" s="86"/>
      <c r="Q58" s="339">
        <v>7.3949373264319718E-2</v>
      </c>
      <c r="R58" s="86"/>
      <c r="S58" s="91">
        <f t="shared" si="4"/>
        <v>1.0739493732643197</v>
      </c>
      <c r="T58" s="86"/>
      <c r="U58" s="339">
        <v>0.1191</v>
      </c>
      <c r="V58" s="86"/>
      <c r="W58" s="91">
        <f t="shared" si="9"/>
        <v>1.1191</v>
      </c>
      <c r="X58" s="86"/>
      <c r="Y58" s="151">
        <v>0.51590000000000003</v>
      </c>
      <c r="Z58" s="86"/>
      <c r="AA58" s="91">
        <f t="shared" si="8"/>
        <v>1.5159</v>
      </c>
      <c r="AB58" s="86"/>
      <c r="AC58" s="17">
        <v>114.8</v>
      </c>
      <c r="AD58" s="18"/>
      <c r="AE58" s="157">
        <f t="shared" si="6"/>
        <v>1.3239187996469504E-2</v>
      </c>
      <c r="AF58" s="18"/>
      <c r="AG58" s="19">
        <f t="shared" si="7"/>
        <v>1.0132391879964695</v>
      </c>
      <c r="AU58" s="268"/>
      <c r="AV58" s="18"/>
      <c r="AW58" s="18"/>
      <c r="AX58" s="18"/>
      <c r="AY58" s="268"/>
      <c r="AZ58" s="18"/>
      <c r="BA58" s="18"/>
      <c r="BB58" s="18"/>
      <c r="BC58" s="268"/>
      <c r="BD58" s="18"/>
      <c r="BE58" s="18"/>
      <c r="BF58" s="18"/>
      <c r="BG58" s="268">
        <v>7.3949373264319718E-2</v>
      </c>
      <c r="BH58" s="18"/>
      <c r="BI58" s="18">
        <v>1.0739493732643197</v>
      </c>
      <c r="BJ58" s="18"/>
      <c r="BK58" s="268">
        <v>0.1191</v>
      </c>
      <c r="BL58" s="18"/>
      <c r="BM58" s="18">
        <v>1.1191</v>
      </c>
      <c r="BN58" s="18"/>
      <c r="BO58" s="268">
        <v>0.51590000000000003</v>
      </c>
      <c r="BP58" s="18"/>
      <c r="BQ58" s="18">
        <v>1.5159</v>
      </c>
      <c r="BR58" s="18"/>
      <c r="BS58" s="18">
        <v>114.8</v>
      </c>
      <c r="BT58" s="18"/>
      <c r="BU58" s="268">
        <v>1.3239187996469504E-2</v>
      </c>
      <c r="BV58" s="18"/>
      <c r="BW58" s="18">
        <v>1.0132391879964695</v>
      </c>
      <c r="BY58" s="273">
        <f t="shared" si="5"/>
        <v>-2009</v>
      </c>
      <c r="BZ58" s="273">
        <f t="shared" si="25"/>
        <v>0</v>
      </c>
      <c r="CA58" s="273">
        <f t="shared" si="26"/>
        <v>-6.2000000000002053E-3</v>
      </c>
      <c r="CB58" s="273">
        <f t="shared" si="27"/>
        <v>0</v>
      </c>
      <c r="CC58" s="273">
        <f t="shared" si="28"/>
        <v>-1.0062000000000002</v>
      </c>
      <c r="CD58" s="273">
        <f t="shared" si="29"/>
        <v>0</v>
      </c>
      <c r="CE58" s="273">
        <f t="shared" si="30"/>
        <v>-5.4111254111253837E-2</v>
      </c>
      <c r="CF58" s="273">
        <f t="shared" si="31"/>
        <v>0</v>
      </c>
      <c r="CG58" s="273">
        <f t="shared" si="32"/>
        <v>-1.0541112541112538</v>
      </c>
      <c r="CH58" s="273">
        <f t="shared" si="33"/>
        <v>0</v>
      </c>
      <c r="CI58" s="273">
        <f t="shared" si="34"/>
        <v>-0.35054963129729555</v>
      </c>
      <c r="CJ58" s="273">
        <f t="shared" si="35"/>
        <v>0</v>
      </c>
      <c r="CK58" s="273">
        <f t="shared" si="36"/>
        <v>-1.3505496312972955</v>
      </c>
      <c r="CL58" s="273">
        <f t="shared" si="37"/>
        <v>0</v>
      </c>
      <c r="CM58" s="273">
        <f t="shared" si="38"/>
        <v>0</v>
      </c>
      <c r="CN58" s="273">
        <f t="shared" si="39"/>
        <v>0</v>
      </c>
      <c r="CO58" s="273">
        <f t="shared" si="10"/>
        <v>0</v>
      </c>
      <c r="CP58" s="273">
        <f t="shared" si="11"/>
        <v>0</v>
      </c>
      <c r="CQ58" s="273">
        <f t="shared" si="12"/>
        <v>0</v>
      </c>
      <c r="CR58" s="273">
        <f t="shared" si="13"/>
        <v>0</v>
      </c>
      <c r="CS58" s="273">
        <f t="shared" si="14"/>
        <v>0</v>
      </c>
      <c r="CT58" s="273">
        <f t="shared" si="15"/>
        <v>0</v>
      </c>
      <c r="CU58" s="273">
        <f t="shared" si="16"/>
        <v>0</v>
      </c>
      <c r="CV58" s="273">
        <f t="shared" si="17"/>
        <v>0</v>
      </c>
      <c r="CW58" s="273">
        <f t="shared" si="18"/>
        <v>0</v>
      </c>
      <c r="CX58" s="273">
        <f t="shared" si="19"/>
        <v>0</v>
      </c>
      <c r="CY58" s="273">
        <f t="shared" si="20"/>
        <v>0</v>
      </c>
      <c r="CZ58" s="273">
        <f t="shared" si="21"/>
        <v>0</v>
      </c>
      <c r="DA58" s="273">
        <f t="shared" si="22"/>
        <v>0</v>
      </c>
      <c r="DB58" s="273">
        <f t="shared" si="23"/>
        <v>0</v>
      </c>
      <c r="DC58" s="273">
        <f t="shared" si="24"/>
        <v>0</v>
      </c>
    </row>
    <row r="59" spans="3:107" x14ac:dyDescent="0.25">
      <c r="C59" s="23">
        <v>2010</v>
      </c>
      <c r="E59" s="338">
        <v>5.4101176959320263E-3</v>
      </c>
      <c r="F59" s="15"/>
      <c r="G59" s="19">
        <f t="shared" si="0"/>
        <v>1.005410117695932</v>
      </c>
      <c r="H59" s="15"/>
      <c r="I59" s="338">
        <v>6.743519147011745E-2</v>
      </c>
      <c r="J59" s="15"/>
      <c r="K59" s="19">
        <f t="shared" si="1"/>
        <v>1.0674351914701175</v>
      </c>
      <c r="L59" s="15"/>
      <c r="M59" s="338">
        <v>0.17610671639760089</v>
      </c>
      <c r="N59" s="15"/>
      <c r="O59" s="19">
        <f t="shared" si="2"/>
        <v>1.1761067163976009</v>
      </c>
      <c r="P59" s="86"/>
      <c r="Q59" s="339">
        <v>9.0560875049273459E-2</v>
      </c>
      <c r="R59" s="86"/>
      <c r="S59" s="91">
        <f t="shared" si="4"/>
        <v>1.0905608750492735</v>
      </c>
      <c r="T59" s="86"/>
      <c r="U59" s="339">
        <v>2.1299999999999999E-2</v>
      </c>
      <c r="V59" s="86"/>
      <c r="W59" s="91">
        <f t="shared" si="9"/>
        <v>1.0213000000000001</v>
      </c>
      <c r="X59" s="86"/>
      <c r="Y59" s="151">
        <v>0.12670000000000001</v>
      </c>
      <c r="Z59" s="86"/>
      <c r="AA59" s="91">
        <f t="shared" si="8"/>
        <v>1.1267</v>
      </c>
      <c r="AB59" s="86"/>
      <c r="AC59" s="17">
        <v>117.5</v>
      </c>
      <c r="AD59" s="18"/>
      <c r="AE59" s="157">
        <f t="shared" si="6"/>
        <v>2.3519163763066286E-2</v>
      </c>
      <c r="AF59" s="18"/>
      <c r="AG59" s="19">
        <f t="shared" si="7"/>
        <v>1.0235191637630663</v>
      </c>
      <c r="AU59" s="268"/>
      <c r="AV59" s="18"/>
      <c r="AW59" s="18"/>
      <c r="AX59" s="18"/>
      <c r="AY59" s="268"/>
      <c r="AZ59" s="18"/>
      <c r="BA59" s="18"/>
      <c r="BB59" s="18"/>
      <c r="BC59" s="268"/>
      <c r="BD59" s="18"/>
      <c r="BE59" s="18"/>
      <c r="BF59" s="18"/>
      <c r="BG59" s="268">
        <v>9.0560875049273459E-2</v>
      </c>
      <c r="BH59" s="18"/>
      <c r="BI59" s="18">
        <v>1.0905608750492735</v>
      </c>
      <c r="BJ59" s="18"/>
      <c r="BK59" s="268">
        <v>2.1299999999999999E-2</v>
      </c>
      <c r="BL59" s="18"/>
      <c r="BM59" s="18">
        <v>1.0213000000000001</v>
      </c>
      <c r="BN59" s="18"/>
      <c r="BO59" s="268">
        <v>0.12670000000000001</v>
      </c>
      <c r="BP59" s="18"/>
      <c r="BQ59" s="18">
        <v>1.1267</v>
      </c>
      <c r="BR59" s="18"/>
      <c r="BS59" s="18">
        <v>117.5</v>
      </c>
      <c r="BT59" s="18"/>
      <c r="BU59" s="268">
        <v>2.3519163763066286E-2</v>
      </c>
      <c r="BV59" s="18"/>
      <c r="BW59" s="18">
        <v>1.0235191637630663</v>
      </c>
      <c r="BY59" s="273">
        <f t="shared" si="5"/>
        <v>-2010</v>
      </c>
      <c r="BZ59" s="273">
        <f t="shared" si="25"/>
        <v>0</v>
      </c>
      <c r="CA59" s="273">
        <f t="shared" si="26"/>
        <v>-5.4101176959320263E-3</v>
      </c>
      <c r="CB59" s="273">
        <f t="shared" si="27"/>
        <v>0</v>
      </c>
      <c r="CC59" s="273">
        <f t="shared" si="28"/>
        <v>-1.005410117695932</v>
      </c>
      <c r="CD59" s="273">
        <f t="shared" si="29"/>
        <v>0</v>
      </c>
      <c r="CE59" s="273">
        <f t="shared" si="30"/>
        <v>-6.743519147011745E-2</v>
      </c>
      <c r="CF59" s="273">
        <f t="shared" si="31"/>
        <v>0</v>
      </c>
      <c r="CG59" s="273">
        <f t="shared" si="32"/>
        <v>-1.0674351914701175</v>
      </c>
      <c r="CH59" s="273">
        <f t="shared" si="33"/>
        <v>0</v>
      </c>
      <c r="CI59" s="273">
        <f t="shared" si="34"/>
        <v>-0.17610671639760089</v>
      </c>
      <c r="CJ59" s="273">
        <f t="shared" si="35"/>
        <v>0</v>
      </c>
      <c r="CK59" s="273">
        <f t="shared" si="36"/>
        <v>-1.1761067163976009</v>
      </c>
      <c r="CL59" s="273">
        <f t="shared" si="37"/>
        <v>0</v>
      </c>
      <c r="CM59" s="273">
        <f t="shared" si="38"/>
        <v>0</v>
      </c>
      <c r="CN59" s="273">
        <f t="shared" si="39"/>
        <v>0</v>
      </c>
      <c r="CO59" s="273">
        <f t="shared" si="10"/>
        <v>0</v>
      </c>
      <c r="CP59" s="273">
        <f t="shared" si="11"/>
        <v>0</v>
      </c>
      <c r="CQ59" s="273">
        <f t="shared" si="12"/>
        <v>0</v>
      </c>
      <c r="CR59" s="273">
        <f t="shared" si="13"/>
        <v>0</v>
      </c>
      <c r="CS59" s="273">
        <f t="shared" si="14"/>
        <v>0</v>
      </c>
      <c r="CT59" s="273">
        <f t="shared" si="15"/>
        <v>0</v>
      </c>
      <c r="CU59" s="273">
        <f t="shared" si="16"/>
        <v>0</v>
      </c>
      <c r="CV59" s="273">
        <f t="shared" si="17"/>
        <v>0</v>
      </c>
      <c r="CW59" s="273">
        <f t="shared" si="18"/>
        <v>0</v>
      </c>
      <c r="CX59" s="273">
        <f t="shared" si="19"/>
        <v>0</v>
      </c>
      <c r="CY59" s="273">
        <f t="shared" si="20"/>
        <v>0</v>
      </c>
      <c r="CZ59" s="273">
        <f t="shared" si="21"/>
        <v>0</v>
      </c>
      <c r="DA59" s="273">
        <f t="shared" si="22"/>
        <v>0</v>
      </c>
      <c r="DB59" s="273">
        <f t="shared" si="23"/>
        <v>0</v>
      </c>
      <c r="DC59" s="273">
        <f t="shared" si="24"/>
        <v>0</v>
      </c>
    </row>
    <row r="60" spans="3:107" x14ac:dyDescent="0.25">
      <c r="C60" s="23">
        <v>2011</v>
      </c>
      <c r="E60" s="338">
        <v>1.0000000000000009E-2</v>
      </c>
      <c r="F60" s="15"/>
      <c r="G60" s="19">
        <f t="shared" si="0"/>
        <v>1.01</v>
      </c>
      <c r="H60" s="15"/>
      <c r="I60" s="338">
        <v>9.670000000000134E-2</v>
      </c>
      <c r="J60" s="15"/>
      <c r="K60" s="19">
        <f t="shared" si="1"/>
        <v>1.0967000000000013</v>
      </c>
      <c r="L60" s="15"/>
      <c r="M60" s="338">
        <v>-8.7099999999999511E-2</v>
      </c>
      <c r="N60" s="15"/>
      <c r="O60" s="19">
        <f t="shared" si="2"/>
        <v>0.91290000000000049</v>
      </c>
      <c r="P60" s="86"/>
      <c r="Q60" s="339">
        <v>4.6399999999998887E-2</v>
      </c>
      <c r="R60" s="86"/>
      <c r="S60" s="91">
        <f t="shared" si="4"/>
        <v>1.0463999999999989</v>
      </c>
      <c r="T60" s="86"/>
      <c r="U60" s="339">
        <v>-9.9700000000000233E-2</v>
      </c>
      <c r="V60" s="86"/>
      <c r="W60" s="91">
        <f t="shared" si="9"/>
        <v>0.90029999999999977</v>
      </c>
      <c r="X60" s="86"/>
      <c r="Y60" s="151">
        <v>-0.16400000000000001</v>
      </c>
      <c r="Z60" s="86"/>
      <c r="AA60" s="91">
        <f t="shared" si="8"/>
        <v>0.83599999999999997</v>
      </c>
      <c r="AB60" s="86"/>
      <c r="AC60" s="17">
        <v>120.2</v>
      </c>
      <c r="AD60" s="18"/>
      <c r="AE60" s="157">
        <f t="shared" si="6"/>
        <v>2.297872340425533E-2</v>
      </c>
      <c r="AF60" s="18"/>
      <c r="AG60" s="19">
        <f t="shared" si="7"/>
        <v>1.0229787234042553</v>
      </c>
      <c r="AU60" s="268"/>
      <c r="AV60" s="18"/>
      <c r="AW60" s="18"/>
      <c r="AX60" s="18"/>
      <c r="AY60" s="268"/>
      <c r="AZ60" s="18"/>
      <c r="BA60" s="18"/>
      <c r="BB60" s="18"/>
      <c r="BC60" s="268"/>
      <c r="BD60" s="18"/>
      <c r="BE60" s="18"/>
      <c r="BF60" s="18"/>
      <c r="BG60" s="268">
        <v>4.6399999999998887E-2</v>
      </c>
      <c r="BH60" s="18"/>
      <c r="BI60" s="18">
        <v>1.0463999999999989</v>
      </c>
      <c r="BJ60" s="18"/>
      <c r="BK60" s="268">
        <v>-9.9700000000000233E-2</v>
      </c>
      <c r="BL60" s="18"/>
      <c r="BM60" s="18">
        <v>0.90029999999999977</v>
      </c>
      <c r="BN60" s="18"/>
      <c r="BO60" s="268">
        <v>-0.16400000000000001</v>
      </c>
      <c r="BP60" s="18"/>
      <c r="BQ60" s="18">
        <v>0.83599999999999997</v>
      </c>
      <c r="BR60" s="18"/>
      <c r="BS60" s="18">
        <v>120.2</v>
      </c>
      <c r="BT60" s="18"/>
      <c r="BU60" s="268">
        <v>2.297872340425533E-2</v>
      </c>
      <c r="BV60" s="18"/>
      <c r="BW60" s="18">
        <v>1.0229787234042553</v>
      </c>
      <c r="BY60" s="273">
        <f t="shared" si="5"/>
        <v>-2011</v>
      </c>
      <c r="BZ60" s="273">
        <f t="shared" si="25"/>
        <v>0</v>
      </c>
      <c r="CA60" s="273">
        <f t="shared" si="26"/>
        <v>-1.0000000000000009E-2</v>
      </c>
      <c r="CB60" s="273">
        <f t="shared" si="27"/>
        <v>0</v>
      </c>
      <c r="CC60" s="273">
        <f t="shared" si="28"/>
        <v>-1.01</v>
      </c>
      <c r="CD60" s="273">
        <f t="shared" si="29"/>
        <v>0</v>
      </c>
      <c r="CE60" s="273">
        <f t="shared" si="30"/>
        <v>-9.670000000000134E-2</v>
      </c>
      <c r="CF60" s="273">
        <f t="shared" si="31"/>
        <v>0</v>
      </c>
      <c r="CG60" s="273">
        <f t="shared" si="32"/>
        <v>-1.0967000000000013</v>
      </c>
      <c r="CH60" s="273">
        <f t="shared" si="33"/>
        <v>0</v>
      </c>
      <c r="CI60" s="273">
        <f t="shared" si="34"/>
        <v>8.7099999999999511E-2</v>
      </c>
      <c r="CJ60" s="273">
        <f t="shared" si="35"/>
        <v>0</v>
      </c>
      <c r="CK60" s="273">
        <f t="shared" si="36"/>
        <v>-0.91290000000000049</v>
      </c>
      <c r="CL60" s="273">
        <f t="shared" si="37"/>
        <v>0</v>
      </c>
      <c r="CM60" s="273">
        <f t="shared" si="38"/>
        <v>0</v>
      </c>
      <c r="CN60" s="273">
        <f t="shared" si="39"/>
        <v>0</v>
      </c>
      <c r="CO60" s="273">
        <f t="shared" si="10"/>
        <v>0</v>
      </c>
      <c r="CP60" s="273">
        <f t="shared" si="11"/>
        <v>0</v>
      </c>
      <c r="CQ60" s="273">
        <f t="shared" si="12"/>
        <v>0</v>
      </c>
      <c r="CR60" s="273">
        <f t="shared" si="13"/>
        <v>0</v>
      </c>
      <c r="CS60" s="273">
        <f t="shared" si="14"/>
        <v>0</v>
      </c>
      <c r="CT60" s="273">
        <f t="shared" si="15"/>
        <v>0</v>
      </c>
      <c r="CU60" s="273">
        <f t="shared" si="16"/>
        <v>0</v>
      </c>
      <c r="CV60" s="273">
        <f t="shared" si="17"/>
        <v>0</v>
      </c>
      <c r="CW60" s="273">
        <f t="shared" si="18"/>
        <v>0</v>
      </c>
      <c r="CX60" s="273">
        <f t="shared" si="19"/>
        <v>0</v>
      </c>
      <c r="CY60" s="273">
        <f t="shared" si="20"/>
        <v>0</v>
      </c>
      <c r="CZ60" s="273">
        <f t="shared" si="21"/>
        <v>0</v>
      </c>
      <c r="DA60" s="273">
        <f t="shared" si="22"/>
        <v>0</v>
      </c>
      <c r="DB60" s="273">
        <f t="shared" si="23"/>
        <v>0</v>
      </c>
      <c r="DC60" s="273">
        <f t="shared" si="24"/>
        <v>0</v>
      </c>
    </row>
    <row r="61" spans="3:107" x14ac:dyDescent="0.25">
      <c r="C61" s="23">
        <v>2012</v>
      </c>
      <c r="E61" s="338">
        <v>1.0099999999999998E-2</v>
      </c>
      <c r="F61" s="15"/>
      <c r="G61" s="19">
        <f t="shared" si="0"/>
        <v>1.0101</v>
      </c>
      <c r="H61" s="15"/>
      <c r="I61" s="338">
        <v>3.6000000000000476E-2</v>
      </c>
      <c r="J61" s="15"/>
      <c r="K61" s="19">
        <f t="shared" si="1"/>
        <v>1.0360000000000005</v>
      </c>
      <c r="L61" s="15"/>
      <c r="M61" s="338">
        <v>7.1900000000000519E-2</v>
      </c>
      <c r="N61" s="15"/>
      <c r="O61" s="19">
        <f t="shared" si="2"/>
        <v>1.0719000000000005</v>
      </c>
      <c r="P61" s="86"/>
      <c r="Q61" s="339">
        <v>0.13429999999999964</v>
      </c>
      <c r="R61" s="86"/>
      <c r="S61" s="91">
        <f t="shared" si="4"/>
        <v>1.1342999999999996</v>
      </c>
      <c r="T61" s="86"/>
      <c r="U61" s="339">
        <v>0.14720000000000133</v>
      </c>
      <c r="V61" s="86"/>
      <c r="W61" s="91">
        <f t="shared" si="9"/>
        <v>1.1472000000000013</v>
      </c>
      <c r="X61" s="86"/>
      <c r="Y61" s="151">
        <v>0.15609999999999999</v>
      </c>
      <c r="Z61" s="86"/>
      <c r="AA61" s="91">
        <f t="shared" si="8"/>
        <v>1.1560999999999999</v>
      </c>
      <c r="AB61" s="86"/>
      <c r="AC61" s="17">
        <v>121.2</v>
      </c>
      <c r="AD61" s="18"/>
      <c r="AE61" s="157">
        <f t="shared" si="6"/>
        <v>8.3194675540765317E-3</v>
      </c>
      <c r="AF61" s="18"/>
      <c r="AG61" s="19">
        <f t="shared" si="7"/>
        <v>1.0083194675540765</v>
      </c>
      <c r="AU61" s="268"/>
      <c r="AV61" s="18"/>
      <c r="AW61" s="18"/>
      <c r="AX61" s="18"/>
      <c r="AY61" s="268"/>
      <c r="AZ61" s="18"/>
      <c r="BA61" s="18"/>
      <c r="BB61" s="18"/>
      <c r="BC61" s="268"/>
      <c r="BD61" s="18"/>
      <c r="BE61" s="18"/>
      <c r="BF61" s="18"/>
      <c r="BG61" s="268">
        <v>0.13429999999999964</v>
      </c>
      <c r="BH61" s="18"/>
      <c r="BI61" s="18">
        <v>1.1342999999999996</v>
      </c>
      <c r="BJ61" s="18"/>
      <c r="BK61" s="268">
        <v>0.14720000000000133</v>
      </c>
      <c r="BL61" s="18"/>
      <c r="BM61" s="18">
        <v>1.1472000000000013</v>
      </c>
      <c r="BN61" s="18"/>
      <c r="BO61" s="268">
        <v>0.15609999999999999</v>
      </c>
      <c r="BP61" s="18"/>
      <c r="BQ61" s="18">
        <v>1.1560999999999999</v>
      </c>
      <c r="BR61" s="18"/>
      <c r="BS61" s="18">
        <v>121.2</v>
      </c>
      <c r="BT61" s="18"/>
      <c r="BU61" s="268">
        <v>8.3194675540765317E-3</v>
      </c>
      <c r="BV61" s="18"/>
      <c r="BW61" s="18">
        <v>1.0083194675540765</v>
      </c>
      <c r="BY61" s="273">
        <f t="shared" si="5"/>
        <v>-2012</v>
      </c>
      <c r="BZ61" s="273">
        <f t="shared" si="25"/>
        <v>0</v>
      </c>
      <c r="CA61" s="273">
        <f t="shared" si="26"/>
        <v>-1.0099999999999998E-2</v>
      </c>
      <c r="CB61" s="273">
        <f t="shared" si="27"/>
        <v>0</v>
      </c>
      <c r="CC61" s="273">
        <f t="shared" si="28"/>
        <v>-1.0101</v>
      </c>
      <c r="CD61" s="273">
        <f t="shared" si="29"/>
        <v>0</v>
      </c>
      <c r="CE61" s="273">
        <f t="shared" si="30"/>
        <v>-3.6000000000000476E-2</v>
      </c>
      <c r="CF61" s="273">
        <f t="shared" si="31"/>
        <v>0</v>
      </c>
      <c r="CG61" s="273">
        <f t="shared" si="32"/>
        <v>-1.0360000000000005</v>
      </c>
      <c r="CH61" s="273">
        <f t="shared" si="33"/>
        <v>0</v>
      </c>
      <c r="CI61" s="273">
        <f t="shared" si="34"/>
        <v>-7.1900000000000519E-2</v>
      </c>
      <c r="CJ61" s="273">
        <f t="shared" si="35"/>
        <v>0</v>
      </c>
      <c r="CK61" s="273">
        <f t="shared" si="36"/>
        <v>-1.0719000000000005</v>
      </c>
      <c r="CL61" s="273">
        <f t="shared" si="37"/>
        <v>0</v>
      </c>
      <c r="CM61" s="273">
        <f t="shared" si="38"/>
        <v>0</v>
      </c>
      <c r="CN61" s="273">
        <f t="shared" si="39"/>
        <v>0</v>
      </c>
      <c r="CO61" s="273">
        <f t="shared" si="10"/>
        <v>0</v>
      </c>
      <c r="CP61" s="273">
        <f t="shared" si="11"/>
        <v>0</v>
      </c>
      <c r="CQ61" s="273">
        <f t="shared" si="12"/>
        <v>0</v>
      </c>
      <c r="CR61" s="273">
        <f t="shared" si="13"/>
        <v>0</v>
      </c>
      <c r="CS61" s="273">
        <f t="shared" si="14"/>
        <v>0</v>
      </c>
      <c r="CT61" s="273">
        <f t="shared" si="15"/>
        <v>0</v>
      </c>
      <c r="CU61" s="273">
        <f t="shared" si="16"/>
        <v>0</v>
      </c>
      <c r="CV61" s="273">
        <f t="shared" si="17"/>
        <v>0</v>
      </c>
      <c r="CW61" s="273">
        <f t="shared" si="18"/>
        <v>0</v>
      </c>
      <c r="CX61" s="273">
        <f t="shared" si="19"/>
        <v>0</v>
      </c>
      <c r="CY61" s="273">
        <f t="shared" si="20"/>
        <v>0</v>
      </c>
      <c r="CZ61" s="273">
        <f t="shared" si="21"/>
        <v>0</v>
      </c>
      <c r="DA61" s="273">
        <f t="shared" si="22"/>
        <v>0</v>
      </c>
      <c r="DB61" s="273">
        <f t="shared" si="23"/>
        <v>0</v>
      </c>
      <c r="DC61" s="273">
        <f t="shared" si="24"/>
        <v>0</v>
      </c>
    </row>
    <row r="62" spans="3:107" x14ac:dyDescent="0.25">
      <c r="C62" s="23">
        <v>2013</v>
      </c>
      <c r="E62" s="338">
        <v>1.0099999999999998E-2</v>
      </c>
      <c r="F62" s="15"/>
      <c r="G62" s="19">
        <f t="shared" si="0"/>
        <v>1.0101</v>
      </c>
      <c r="H62" s="15"/>
      <c r="I62" s="338">
        <v>-1.1900000000000022E-2</v>
      </c>
      <c r="J62" s="15"/>
      <c r="K62" s="19">
        <f t="shared" si="1"/>
        <v>0.98809999999999998</v>
      </c>
      <c r="L62" s="15"/>
      <c r="M62" s="338">
        <v>0.12989999999999879</v>
      </c>
      <c r="N62" s="15"/>
      <c r="O62" s="19">
        <f t="shared" si="2"/>
        <v>1.1298999999999988</v>
      </c>
      <c r="P62" s="86"/>
      <c r="Q62" s="339">
        <v>0.4126999999999994</v>
      </c>
      <c r="R62" s="86"/>
      <c r="S62" s="91">
        <f t="shared" si="4"/>
        <v>1.4126999999999994</v>
      </c>
      <c r="T62" s="86"/>
      <c r="U62" s="339">
        <v>0.31020000000000114</v>
      </c>
      <c r="V62" s="86"/>
      <c r="W62" s="91">
        <f t="shared" si="9"/>
        <v>1.3102000000000011</v>
      </c>
      <c r="X62" s="86"/>
      <c r="Y62" s="151">
        <v>3.9300000000000002E-2</v>
      </c>
      <c r="Z62" s="86"/>
      <c r="AA62" s="91">
        <f t="shared" si="8"/>
        <v>1.0392999999999999</v>
      </c>
      <c r="AB62" s="86"/>
      <c r="AC62" s="17">
        <v>122.7</v>
      </c>
      <c r="AD62" s="18"/>
      <c r="AE62" s="157">
        <f t="shared" si="6"/>
        <v>1.2376237623762387E-2</v>
      </c>
      <c r="AF62" s="18"/>
      <c r="AG62" s="19">
        <f t="shared" si="7"/>
        <v>1.0123762376237624</v>
      </c>
      <c r="AU62" s="268"/>
      <c r="AV62" s="18"/>
      <c r="AW62" s="18"/>
      <c r="AX62" s="18"/>
      <c r="AY62" s="268"/>
      <c r="AZ62" s="18"/>
      <c r="BA62" s="18"/>
      <c r="BB62" s="18"/>
      <c r="BC62" s="268"/>
      <c r="BD62" s="18"/>
      <c r="BE62" s="18"/>
      <c r="BF62" s="18"/>
      <c r="BG62" s="268">
        <v>0.4126999999999994</v>
      </c>
      <c r="BH62" s="18"/>
      <c r="BI62" s="18">
        <v>1.4126999999999994</v>
      </c>
      <c r="BJ62" s="18"/>
      <c r="BK62" s="268">
        <v>0.31020000000000114</v>
      </c>
      <c r="BL62" s="18"/>
      <c r="BM62" s="18">
        <v>1.3102000000000011</v>
      </c>
      <c r="BN62" s="18"/>
      <c r="BO62" s="268">
        <v>3.9300000000000002E-2</v>
      </c>
      <c r="BP62" s="18"/>
      <c r="BQ62" s="18">
        <v>1.0392999999999999</v>
      </c>
      <c r="BR62" s="18"/>
      <c r="BS62" s="18">
        <v>122.7</v>
      </c>
      <c r="BT62" s="18"/>
      <c r="BU62" s="268">
        <v>1.2376237623762387E-2</v>
      </c>
      <c r="BV62" s="18"/>
      <c r="BW62" s="18">
        <v>1.0123762376237624</v>
      </c>
      <c r="BY62" s="273">
        <f t="shared" si="5"/>
        <v>-2013</v>
      </c>
      <c r="BZ62" s="273">
        <f t="shared" si="25"/>
        <v>0</v>
      </c>
      <c r="CA62" s="273">
        <f t="shared" si="26"/>
        <v>-1.0099999999999998E-2</v>
      </c>
      <c r="CB62" s="273">
        <f t="shared" si="27"/>
        <v>0</v>
      </c>
      <c r="CC62" s="273">
        <f t="shared" si="28"/>
        <v>-1.0101</v>
      </c>
      <c r="CD62" s="273">
        <f t="shared" si="29"/>
        <v>0</v>
      </c>
      <c r="CE62" s="273">
        <f t="shared" si="30"/>
        <v>1.1900000000000022E-2</v>
      </c>
      <c r="CF62" s="273">
        <f t="shared" si="31"/>
        <v>0</v>
      </c>
      <c r="CG62" s="273">
        <f t="shared" si="32"/>
        <v>-0.98809999999999998</v>
      </c>
      <c r="CH62" s="273">
        <f t="shared" si="33"/>
        <v>0</v>
      </c>
      <c r="CI62" s="273">
        <f t="shared" si="34"/>
        <v>-0.12989999999999879</v>
      </c>
      <c r="CJ62" s="273">
        <f t="shared" si="35"/>
        <v>0</v>
      </c>
      <c r="CK62" s="273">
        <f t="shared" si="36"/>
        <v>-1.1298999999999988</v>
      </c>
      <c r="CL62" s="273">
        <f t="shared" si="37"/>
        <v>0</v>
      </c>
      <c r="CM62" s="273">
        <f t="shared" si="38"/>
        <v>0</v>
      </c>
      <c r="CN62" s="273">
        <f t="shared" si="39"/>
        <v>0</v>
      </c>
      <c r="CO62" s="273">
        <f t="shared" si="10"/>
        <v>0</v>
      </c>
      <c r="CP62" s="273">
        <f t="shared" si="11"/>
        <v>0</v>
      </c>
      <c r="CQ62" s="273">
        <f t="shared" si="12"/>
        <v>0</v>
      </c>
      <c r="CR62" s="273">
        <f t="shared" si="13"/>
        <v>0</v>
      </c>
      <c r="CS62" s="273">
        <f t="shared" si="14"/>
        <v>0</v>
      </c>
      <c r="CT62" s="273">
        <f t="shared" si="15"/>
        <v>0</v>
      </c>
      <c r="CU62" s="273">
        <f t="shared" si="16"/>
        <v>0</v>
      </c>
      <c r="CV62" s="273">
        <f t="shared" si="17"/>
        <v>0</v>
      </c>
      <c r="CW62" s="273">
        <f t="shared" si="18"/>
        <v>0</v>
      </c>
      <c r="CX62" s="273">
        <f t="shared" si="19"/>
        <v>0</v>
      </c>
      <c r="CY62" s="273">
        <f t="shared" si="20"/>
        <v>0</v>
      </c>
      <c r="CZ62" s="273">
        <f t="shared" si="21"/>
        <v>0</v>
      </c>
      <c r="DA62" s="273">
        <f t="shared" si="22"/>
        <v>0</v>
      </c>
      <c r="DB62" s="273">
        <f t="shared" si="23"/>
        <v>0</v>
      </c>
      <c r="DC62" s="273">
        <f t="shared" si="24"/>
        <v>0</v>
      </c>
    </row>
    <row r="63" spans="3:107" x14ac:dyDescent="0.25">
      <c r="C63" s="23">
        <v>2014</v>
      </c>
      <c r="E63" s="338">
        <v>9.1000000000001097E-3</v>
      </c>
      <c r="F63" s="15"/>
      <c r="G63" s="19">
        <f t="shared" si="0"/>
        <v>1.0091000000000001</v>
      </c>
      <c r="H63" s="15"/>
      <c r="I63" s="338">
        <v>8.7899999999999423E-2</v>
      </c>
      <c r="J63" s="15"/>
      <c r="K63" s="19">
        <f t="shared" si="1"/>
        <v>1.0878999999999994</v>
      </c>
      <c r="L63" s="15"/>
      <c r="M63" s="338">
        <v>0.10549999999999859</v>
      </c>
      <c r="N63" s="15"/>
      <c r="O63" s="19">
        <f t="shared" si="2"/>
        <v>1.1054999999999986</v>
      </c>
      <c r="P63" s="86"/>
      <c r="Q63" s="339">
        <v>0.23930000000000007</v>
      </c>
      <c r="R63" s="86"/>
      <c r="S63" s="91">
        <f t="shared" si="4"/>
        <v>1.2393000000000001</v>
      </c>
      <c r="T63" s="86"/>
      <c r="U63" s="339">
        <v>3.6700000000000843E-2</v>
      </c>
      <c r="V63" s="86"/>
      <c r="W63" s="91">
        <f t="shared" si="9"/>
        <v>1.0367000000000008</v>
      </c>
      <c r="X63" s="86"/>
      <c r="Y63" s="151">
        <v>6.6299999999999998E-2</v>
      </c>
      <c r="Z63" s="86"/>
      <c r="AA63" s="91">
        <f t="shared" si="8"/>
        <v>1.0663</v>
      </c>
      <c r="AB63" s="86"/>
      <c r="AC63" s="17">
        <v>124.5</v>
      </c>
      <c r="AD63" s="18"/>
      <c r="AE63" s="157">
        <f t="shared" si="6"/>
        <v>1.4669926650366705E-2</v>
      </c>
      <c r="AF63" s="18"/>
      <c r="AG63" s="19">
        <f t="shared" si="7"/>
        <v>1.0146699266503667</v>
      </c>
      <c r="AU63" s="268"/>
      <c r="AV63" s="18"/>
      <c r="AW63" s="18"/>
      <c r="AX63" s="18"/>
      <c r="AY63" s="268"/>
      <c r="AZ63" s="18"/>
      <c r="BA63" s="18"/>
      <c r="BB63" s="18"/>
      <c r="BC63" s="268"/>
      <c r="BD63" s="18"/>
      <c r="BE63" s="18"/>
      <c r="BF63" s="18"/>
      <c r="BG63" s="268">
        <v>0.23930000000000007</v>
      </c>
      <c r="BH63" s="18"/>
      <c r="BI63" s="18">
        <v>1.2393000000000001</v>
      </c>
      <c r="BJ63" s="18"/>
      <c r="BK63" s="268">
        <v>3.6700000000000843E-2</v>
      </c>
      <c r="BL63" s="18"/>
      <c r="BM63" s="18">
        <v>1.0367000000000008</v>
      </c>
      <c r="BN63" s="18"/>
      <c r="BO63" s="268">
        <v>6.6299999999999998E-2</v>
      </c>
      <c r="BP63" s="18"/>
      <c r="BQ63" s="18">
        <v>1.0663</v>
      </c>
      <c r="BR63" s="18"/>
      <c r="BS63" s="18">
        <v>124.5</v>
      </c>
      <c r="BT63" s="18"/>
      <c r="BU63" s="268">
        <v>1.4669926650366705E-2</v>
      </c>
      <c r="BV63" s="18"/>
      <c r="BW63" s="18">
        <v>1.0146699266503667</v>
      </c>
      <c r="BY63" s="273">
        <f t="shared" si="5"/>
        <v>-2014</v>
      </c>
      <c r="BZ63" s="273">
        <f t="shared" si="25"/>
        <v>0</v>
      </c>
      <c r="CA63" s="273">
        <f t="shared" si="26"/>
        <v>-9.1000000000001097E-3</v>
      </c>
      <c r="CB63" s="273">
        <f t="shared" si="27"/>
        <v>0</v>
      </c>
      <c r="CC63" s="273">
        <f t="shared" si="28"/>
        <v>-1.0091000000000001</v>
      </c>
      <c r="CD63" s="273">
        <f t="shared" si="29"/>
        <v>0</v>
      </c>
      <c r="CE63" s="273">
        <f t="shared" si="30"/>
        <v>-8.7899999999999423E-2</v>
      </c>
      <c r="CF63" s="273">
        <f t="shared" si="31"/>
        <v>0</v>
      </c>
      <c r="CG63" s="273">
        <f t="shared" si="32"/>
        <v>-1.0878999999999994</v>
      </c>
      <c r="CH63" s="273">
        <f t="shared" si="33"/>
        <v>0</v>
      </c>
      <c r="CI63" s="273">
        <f t="shared" si="34"/>
        <v>-0.10549999999999859</v>
      </c>
      <c r="CJ63" s="273">
        <f t="shared" si="35"/>
        <v>0</v>
      </c>
      <c r="CK63" s="273">
        <f t="shared" si="36"/>
        <v>-1.1054999999999986</v>
      </c>
      <c r="CL63" s="273">
        <f t="shared" si="37"/>
        <v>0</v>
      </c>
      <c r="CM63" s="273">
        <f t="shared" si="38"/>
        <v>0</v>
      </c>
      <c r="CN63" s="273">
        <f t="shared" si="39"/>
        <v>0</v>
      </c>
      <c r="CO63" s="273">
        <f t="shared" si="10"/>
        <v>0</v>
      </c>
      <c r="CP63" s="273">
        <f t="shared" si="11"/>
        <v>0</v>
      </c>
      <c r="CQ63" s="273">
        <f t="shared" si="12"/>
        <v>0</v>
      </c>
      <c r="CR63" s="273">
        <f t="shared" si="13"/>
        <v>0</v>
      </c>
      <c r="CS63" s="273">
        <f t="shared" si="14"/>
        <v>0</v>
      </c>
      <c r="CT63" s="273">
        <f t="shared" si="15"/>
        <v>0</v>
      </c>
      <c r="CU63" s="273">
        <f t="shared" si="16"/>
        <v>0</v>
      </c>
      <c r="CV63" s="273">
        <f t="shared" si="17"/>
        <v>0</v>
      </c>
      <c r="CW63" s="273">
        <f t="shared" si="18"/>
        <v>0</v>
      </c>
      <c r="CX63" s="273">
        <f t="shared" si="19"/>
        <v>0</v>
      </c>
      <c r="CY63" s="273">
        <f t="shared" si="20"/>
        <v>0</v>
      </c>
      <c r="CZ63" s="273">
        <f t="shared" si="21"/>
        <v>0</v>
      </c>
      <c r="DA63" s="273">
        <f t="shared" si="22"/>
        <v>0</v>
      </c>
      <c r="DB63" s="273">
        <f t="shared" si="23"/>
        <v>0</v>
      </c>
      <c r="DC63" s="273">
        <f t="shared" si="24"/>
        <v>0</v>
      </c>
    </row>
    <row r="64" spans="3:107" x14ac:dyDescent="0.25">
      <c r="C64" s="23">
        <v>2015</v>
      </c>
      <c r="E64" s="338">
        <v>6.2999999999999723E-3</v>
      </c>
      <c r="F64" s="15"/>
      <c r="G64" s="19">
        <f t="shared" ref="G64" si="40">E64+1</f>
        <v>1.0063</v>
      </c>
      <c r="H64" s="15"/>
      <c r="I64" s="338">
        <v>3.5199999999999676E-2</v>
      </c>
      <c r="J64" s="15"/>
      <c r="K64" s="19">
        <f t="shared" ref="K64" si="41">I64+1</f>
        <v>1.0351999999999997</v>
      </c>
      <c r="L64" s="15"/>
      <c r="M64" s="338">
        <v>-8.3200000000000163E-2</v>
      </c>
      <c r="N64" s="15"/>
      <c r="O64" s="19">
        <f t="shared" si="2"/>
        <v>0.91679999999999984</v>
      </c>
      <c r="P64" s="86"/>
      <c r="Q64" s="339">
        <v>0.21589999999999954</v>
      </c>
      <c r="R64" s="86"/>
      <c r="S64" s="91">
        <f t="shared" si="4"/>
        <v>1.2158999999999995</v>
      </c>
      <c r="T64" s="86"/>
      <c r="U64" s="339">
        <v>0.18950000000000045</v>
      </c>
      <c r="V64" s="86"/>
      <c r="W64" s="91">
        <f t="shared" si="9"/>
        <v>1.1895000000000004</v>
      </c>
      <c r="X64" s="86"/>
      <c r="Y64" s="151">
        <v>2.0400000000000001E-2</v>
      </c>
      <c r="Z64" s="86"/>
      <c r="AA64" s="91">
        <f t="shared" si="8"/>
        <v>1.0204</v>
      </c>
      <c r="AB64" s="86"/>
      <c r="AC64" s="17">
        <v>126.5</v>
      </c>
      <c r="AD64" s="18"/>
      <c r="AE64" s="157">
        <f>AC64/AC63-1</f>
        <v>1.6064257028112428E-2</v>
      </c>
      <c r="AF64" s="18"/>
      <c r="AG64" s="19">
        <f t="shared" ref="AG64" si="42">AE64+1</f>
        <v>1.0160642570281124</v>
      </c>
      <c r="AU64" s="268"/>
      <c r="AV64" s="18"/>
      <c r="AW64" s="18"/>
      <c r="AX64" s="18"/>
      <c r="AY64" s="268"/>
      <c r="AZ64" s="18"/>
      <c r="BA64" s="18"/>
      <c r="BB64" s="18"/>
      <c r="BC64" s="268"/>
      <c r="BD64" s="18"/>
      <c r="BE64" s="18"/>
      <c r="BF64" s="18"/>
      <c r="BG64" s="268">
        <v>0.21589999999999954</v>
      </c>
      <c r="BH64" s="18"/>
      <c r="BI64" s="18">
        <v>1.2158999999999995</v>
      </c>
      <c r="BJ64" s="18"/>
      <c r="BK64" s="268">
        <v>0.18950000000000045</v>
      </c>
      <c r="BL64" s="18"/>
      <c r="BM64" s="18">
        <v>1.1895000000000004</v>
      </c>
      <c r="BN64" s="18"/>
      <c r="BO64" s="268">
        <v>2.0400000000000001E-2</v>
      </c>
      <c r="BP64" s="18"/>
      <c r="BQ64" s="18">
        <v>1.0204</v>
      </c>
      <c r="BR64" s="18"/>
      <c r="BS64" s="18">
        <v>126.5</v>
      </c>
      <c r="BT64" s="18"/>
      <c r="BU64" s="268">
        <v>1.6064257028112428E-2</v>
      </c>
      <c r="BV64" s="18"/>
      <c r="BW64" s="18">
        <v>1.0160642570281124</v>
      </c>
      <c r="BY64" s="273">
        <f t="shared" si="5"/>
        <v>-2015</v>
      </c>
      <c r="BZ64" s="273">
        <f t="shared" si="25"/>
        <v>0</v>
      </c>
      <c r="CA64" s="273">
        <f t="shared" si="26"/>
        <v>-6.2999999999999723E-3</v>
      </c>
      <c r="CB64" s="273">
        <f t="shared" si="27"/>
        <v>0</v>
      </c>
      <c r="CC64" s="273">
        <f t="shared" si="28"/>
        <v>-1.0063</v>
      </c>
      <c r="CD64" s="273">
        <f t="shared" si="29"/>
        <v>0</v>
      </c>
      <c r="CE64" s="273">
        <f t="shared" si="30"/>
        <v>-3.5199999999999676E-2</v>
      </c>
      <c r="CF64" s="273">
        <f t="shared" si="31"/>
        <v>0</v>
      </c>
      <c r="CG64" s="273">
        <f t="shared" si="32"/>
        <v>-1.0351999999999997</v>
      </c>
      <c r="CH64" s="273">
        <f t="shared" si="33"/>
        <v>0</v>
      </c>
      <c r="CI64" s="273">
        <f t="shared" si="34"/>
        <v>8.3200000000000163E-2</v>
      </c>
      <c r="CJ64" s="273">
        <f t="shared" si="35"/>
        <v>0</v>
      </c>
      <c r="CK64" s="273">
        <f t="shared" si="36"/>
        <v>-0.91679999999999984</v>
      </c>
      <c r="CL64" s="273">
        <f t="shared" si="37"/>
        <v>0</v>
      </c>
      <c r="CM64" s="273">
        <f t="shared" si="38"/>
        <v>0</v>
      </c>
      <c r="CN64" s="273">
        <f t="shared" si="39"/>
        <v>0</v>
      </c>
      <c r="CO64" s="273">
        <f t="shared" si="10"/>
        <v>0</v>
      </c>
      <c r="CP64" s="273">
        <f t="shared" si="11"/>
        <v>0</v>
      </c>
      <c r="CQ64" s="273">
        <f t="shared" si="12"/>
        <v>0</v>
      </c>
      <c r="CR64" s="273">
        <f t="shared" si="13"/>
        <v>0</v>
      </c>
      <c r="CS64" s="273">
        <f t="shared" si="14"/>
        <v>0</v>
      </c>
      <c r="CT64" s="273">
        <f t="shared" si="15"/>
        <v>0</v>
      </c>
      <c r="CU64" s="273">
        <f t="shared" si="16"/>
        <v>0</v>
      </c>
      <c r="CV64" s="273">
        <f t="shared" si="17"/>
        <v>0</v>
      </c>
      <c r="CW64" s="273">
        <f t="shared" si="18"/>
        <v>0</v>
      </c>
      <c r="CX64" s="273">
        <f t="shared" si="19"/>
        <v>0</v>
      </c>
      <c r="CY64" s="273">
        <f t="shared" si="20"/>
        <v>0</v>
      </c>
      <c r="CZ64" s="273">
        <f t="shared" si="21"/>
        <v>0</v>
      </c>
      <c r="DA64" s="273">
        <f t="shared" si="22"/>
        <v>0</v>
      </c>
      <c r="DB64" s="273">
        <f t="shared" si="23"/>
        <v>0</v>
      </c>
      <c r="DC64" s="273">
        <f t="shared" si="24"/>
        <v>0</v>
      </c>
    </row>
    <row r="65" spans="3:107" x14ac:dyDescent="0.25">
      <c r="C65" s="23">
        <v>2016</v>
      </c>
      <c r="E65" s="338">
        <v>5.1000000000001001E-3</v>
      </c>
      <c r="F65" s="15"/>
      <c r="G65" s="19">
        <f t="shared" si="0"/>
        <v>1.0051000000000001</v>
      </c>
      <c r="H65" s="15"/>
      <c r="I65" s="338">
        <v>1.6600000000000399E-2</v>
      </c>
      <c r="J65" s="15"/>
      <c r="K65" s="19">
        <f t="shared" si="1"/>
        <v>1.0166000000000004</v>
      </c>
      <c r="L65" s="15"/>
      <c r="M65" s="338">
        <v>0.21079999999999999</v>
      </c>
      <c r="N65" s="15"/>
      <c r="O65" s="19">
        <f>M65+1</f>
        <v>1.2107999999999999</v>
      </c>
      <c r="P65" s="86"/>
      <c r="Q65" s="339">
        <v>8.0899999999998862E-2</v>
      </c>
      <c r="R65" s="86"/>
      <c r="S65" s="91">
        <f t="shared" si="4"/>
        <v>1.0808999999999989</v>
      </c>
      <c r="T65" s="86"/>
      <c r="U65" s="339">
        <v>-2.4899999999999478E-2</v>
      </c>
      <c r="V65" s="86"/>
      <c r="W65" s="91">
        <f t="shared" si="9"/>
        <v>0.97510000000000052</v>
      </c>
      <c r="X65" s="86"/>
      <c r="Y65" s="151">
        <v>7.3400000000000007E-2</v>
      </c>
      <c r="Z65" s="86"/>
      <c r="AA65" s="91">
        <f t="shared" si="8"/>
        <v>1.0733999999999999</v>
      </c>
      <c r="AB65" s="86"/>
      <c r="AC65" s="17">
        <v>128.4</v>
      </c>
      <c r="AD65" s="18"/>
      <c r="AE65" s="157">
        <f>AC65/AC64-1</f>
        <v>1.5019762845849938E-2</v>
      </c>
      <c r="AF65" s="18"/>
      <c r="AG65" s="19">
        <f t="shared" si="7"/>
        <v>1.0150197628458499</v>
      </c>
      <c r="AU65" s="268"/>
      <c r="AV65" s="18"/>
      <c r="AW65" s="18"/>
      <c r="AX65" s="18"/>
      <c r="AY65" s="268"/>
      <c r="AZ65" s="18"/>
      <c r="BA65" s="18"/>
      <c r="BB65" s="18"/>
      <c r="BC65" s="268"/>
      <c r="BD65" s="18"/>
      <c r="BE65" s="18"/>
      <c r="BF65" s="18"/>
      <c r="BG65" s="268">
        <v>8.0899999999998862E-2</v>
      </c>
      <c r="BH65" s="18"/>
      <c r="BI65" s="18">
        <v>1.0808999999999989</v>
      </c>
      <c r="BJ65" s="18"/>
      <c r="BK65" s="268">
        <v>-2.4899999999999478E-2</v>
      </c>
      <c r="BL65" s="18"/>
      <c r="BM65" s="18">
        <v>0.97510000000000052</v>
      </c>
      <c r="BN65" s="18"/>
      <c r="BO65" s="268">
        <v>7.3400000000000007E-2</v>
      </c>
      <c r="BP65" s="18"/>
      <c r="BQ65" s="18">
        <v>1.0733999999999999</v>
      </c>
      <c r="BR65" s="18"/>
      <c r="BS65" s="18">
        <v>128.4</v>
      </c>
      <c r="BT65" s="18"/>
      <c r="BU65" s="268">
        <v>1.5019762845849938E-2</v>
      </c>
      <c r="BV65" s="18"/>
      <c r="BW65" s="18">
        <v>1.0150197628458499</v>
      </c>
      <c r="BY65" s="273">
        <f t="shared" si="5"/>
        <v>-2016</v>
      </c>
      <c r="BZ65" s="273">
        <f t="shared" si="25"/>
        <v>0</v>
      </c>
      <c r="CA65" s="273">
        <f t="shared" si="26"/>
        <v>-5.1000000000001001E-3</v>
      </c>
      <c r="CB65" s="273">
        <f t="shared" si="27"/>
        <v>0</v>
      </c>
      <c r="CC65" s="273">
        <f t="shared" si="28"/>
        <v>-1.0051000000000001</v>
      </c>
      <c r="CD65" s="273">
        <f t="shared" si="29"/>
        <v>0</v>
      </c>
      <c r="CE65" s="273">
        <f t="shared" si="30"/>
        <v>-1.6600000000000399E-2</v>
      </c>
      <c r="CF65" s="273">
        <f t="shared" si="31"/>
        <v>0</v>
      </c>
      <c r="CG65" s="273">
        <f t="shared" si="32"/>
        <v>-1.0166000000000004</v>
      </c>
      <c r="CH65" s="273">
        <f t="shared" si="33"/>
        <v>0</v>
      </c>
      <c r="CI65" s="273">
        <f t="shared" si="34"/>
        <v>-0.21079999999999999</v>
      </c>
      <c r="CJ65" s="273">
        <f t="shared" si="35"/>
        <v>0</v>
      </c>
      <c r="CK65" s="273">
        <f t="shared" si="36"/>
        <v>-1.2107999999999999</v>
      </c>
      <c r="CL65" s="273">
        <f t="shared" si="37"/>
        <v>0</v>
      </c>
      <c r="CM65" s="273">
        <f t="shared" si="38"/>
        <v>0</v>
      </c>
      <c r="CN65" s="273">
        <f t="shared" si="39"/>
        <v>0</v>
      </c>
      <c r="CO65" s="273">
        <f t="shared" si="10"/>
        <v>0</v>
      </c>
      <c r="CP65" s="273">
        <f t="shared" si="11"/>
        <v>0</v>
      </c>
      <c r="CQ65" s="273">
        <f t="shared" si="12"/>
        <v>0</v>
      </c>
      <c r="CR65" s="273">
        <f t="shared" si="13"/>
        <v>0</v>
      </c>
      <c r="CS65" s="273">
        <f t="shared" si="14"/>
        <v>0</v>
      </c>
      <c r="CT65" s="273">
        <f t="shared" si="15"/>
        <v>0</v>
      </c>
      <c r="CU65" s="273">
        <f t="shared" si="16"/>
        <v>0</v>
      </c>
      <c r="CV65" s="273">
        <f t="shared" si="17"/>
        <v>0</v>
      </c>
      <c r="CW65" s="273">
        <f t="shared" si="18"/>
        <v>0</v>
      </c>
      <c r="CX65" s="273">
        <f t="shared" si="19"/>
        <v>0</v>
      </c>
      <c r="CY65" s="273">
        <f t="shared" si="20"/>
        <v>0</v>
      </c>
      <c r="CZ65" s="273">
        <f t="shared" si="21"/>
        <v>0</v>
      </c>
      <c r="DA65" s="273">
        <f t="shared" si="22"/>
        <v>0</v>
      </c>
      <c r="DB65" s="273">
        <f t="shared" si="23"/>
        <v>0</v>
      </c>
      <c r="DC65" s="273">
        <f t="shared" si="24"/>
        <v>0</v>
      </c>
    </row>
    <row r="66" spans="3:107" s="99" customFormat="1" x14ac:dyDescent="0.25">
      <c r="C66" s="98">
        <v>2017</v>
      </c>
      <c r="E66" s="339">
        <v>5.4999999999999997E-3</v>
      </c>
      <c r="F66" s="86"/>
      <c r="G66" s="91">
        <f>E66+1</f>
        <v>1.0055000000000001</v>
      </c>
      <c r="H66" s="86"/>
      <c r="I66" s="339">
        <v>2.52E-2</v>
      </c>
      <c r="J66" s="86"/>
      <c r="K66" s="91">
        <f>I66+1</f>
        <v>1.0251999999999999</v>
      </c>
      <c r="L66" s="86"/>
      <c r="M66" s="339">
        <v>9.0999999999999998E-2</v>
      </c>
      <c r="N66" s="86"/>
      <c r="O66" s="91">
        <f>M66+1</f>
        <v>1.091</v>
      </c>
      <c r="P66" s="86"/>
      <c r="Q66" s="339">
        <v>0.13830000000000076</v>
      </c>
      <c r="R66" s="86"/>
      <c r="S66" s="91">
        <f>Q66+1</f>
        <v>1.1383000000000008</v>
      </c>
      <c r="T66" s="86"/>
      <c r="U66" s="339">
        <v>0.16819999999999902</v>
      </c>
      <c r="V66" s="86"/>
      <c r="W66" s="91">
        <f>U66+1</f>
        <v>1.168199999999999</v>
      </c>
      <c r="X66" s="86"/>
      <c r="Y66" s="151">
        <v>0.28260000000000002</v>
      </c>
      <c r="Z66" s="86"/>
      <c r="AA66" s="91">
        <f t="shared" si="8"/>
        <v>1.2826</v>
      </c>
      <c r="AB66" s="86"/>
      <c r="AC66" s="89">
        <v>130.80000000000001</v>
      </c>
      <c r="AD66" s="86"/>
      <c r="AE66" s="157">
        <f>AC66/AC65-1</f>
        <v>1.8691588785046731E-2</v>
      </c>
      <c r="AF66" s="86"/>
      <c r="AG66" s="91">
        <f>AE66+1</f>
        <v>1.0186915887850467</v>
      </c>
      <c r="AH66" s="109"/>
      <c r="AI66" s="16"/>
      <c r="AJ66" s="16"/>
      <c r="AK66" s="16"/>
      <c r="AL66" s="16"/>
      <c r="AN66" s="7"/>
      <c r="AO66" s="7"/>
      <c r="AP66" s="7"/>
      <c r="AU66" s="269"/>
      <c r="AV66" s="109"/>
      <c r="AW66" s="109"/>
      <c r="AX66" s="109"/>
      <c r="AY66" s="269"/>
      <c r="AZ66" s="109"/>
      <c r="BA66" s="109"/>
      <c r="BB66" s="109"/>
      <c r="BC66" s="269"/>
      <c r="BD66" s="109"/>
      <c r="BE66" s="109"/>
      <c r="BF66" s="109"/>
      <c r="BG66" s="269">
        <v>0.13830000000000076</v>
      </c>
      <c r="BH66" s="109"/>
      <c r="BI66" s="109">
        <v>1.1383000000000008</v>
      </c>
      <c r="BJ66" s="109"/>
      <c r="BK66" s="269">
        <v>0.16819999999999902</v>
      </c>
      <c r="BL66" s="109"/>
      <c r="BM66" s="109">
        <v>1.168199999999999</v>
      </c>
      <c r="BN66" s="109"/>
      <c r="BO66" s="269">
        <v>0.28260000000000002</v>
      </c>
      <c r="BP66" s="109"/>
      <c r="BQ66" s="109">
        <v>1.2826</v>
      </c>
      <c r="BR66" s="109"/>
      <c r="BS66" s="109">
        <v>130.80000000000001</v>
      </c>
      <c r="BT66" s="109"/>
      <c r="BU66" s="269">
        <v>1.8691588785046731E-2</v>
      </c>
      <c r="BV66" s="109"/>
      <c r="BW66" s="109">
        <v>1.0186915887850467</v>
      </c>
      <c r="BY66" s="273">
        <f t="shared" si="5"/>
        <v>-2017</v>
      </c>
      <c r="BZ66" s="273">
        <f t="shared" si="25"/>
        <v>0</v>
      </c>
      <c r="CA66" s="273">
        <f t="shared" si="26"/>
        <v>-5.4999999999999997E-3</v>
      </c>
      <c r="CB66" s="273">
        <f t="shared" si="27"/>
        <v>0</v>
      </c>
      <c r="CC66" s="273">
        <f t="shared" si="28"/>
        <v>-1.0055000000000001</v>
      </c>
      <c r="CD66" s="273">
        <f t="shared" si="29"/>
        <v>0</v>
      </c>
      <c r="CE66" s="273">
        <f t="shared" si="30"/>
        <v>-2.52E-2</v>
      </c>
      <c r="CF66" s="273">
        <f t="shared" si="31"/>
        <v>0</v>
      </c>
      <c r="CG66" s="273">
        <f t="shared" si="32"/>
        <v>-1.0251999999999999</v>
      </c>
      <c r="CH66" s="273">
        <f t="shared" si="33"/>
        <v>0</v>
      </c>
      <c r="CI66" s="273">
        <f t="shared" si="34"/>
        <v>-9.0999999999999998E-2</v>
      </c>
      <c r="CJ66" s="273">
        <f t="shared" si="35"/>
        <v>0</v>
      </c>
      <c r="CK66" s="273">
        <f t="shared" si="36"/>
        <v>-1.091</v>
      </c>
      <c r="CL66" s="273">
        <f t="shared" si="37"/>
        <v>0</v>
      </c>
      <c r="CM66" s="273">
        <f t="shared" si="38"/>
        <v>0</v>
      </c>
      <c r="CN66" s="273">
        <f t="shared" si="39"/>
        <v>0</v>
      </c>
      <c r="CO66" s="273">
        <f t="shared" si="10"/>
        <v>0</v>
      </c>
      <c r="CP66" s="273">
        <f t="shared" si="11"/>
        <v>0</v>
      </c>
      <c r="CQ66" s="273">
        <f t="shared" si="12"/>
        <v>0</v>
      </c>
      <c r="CR66" s="273">
        <f t="shared" si="13"/>
        <v>0</v>
      </c>
      <c r="CS66" s="273">
        <f t="shared" si="14"/>
        <v>0</v>
      </c>
      <c r="CT66" s="273">
        <f t="shared" si="15"/>
        <v>0</v>
      </c>
      <c r="CU66" s="273">
        <f t="shared" si="16"/>
        <v>0</v>
      </c>
      <c r="CV66" s="273">
        <f t="shared" si="17"/>
        <v>0</v>
      </c>
      <c r="CW66" s="273">
        <f t="shared" si="18"/>
        <v>0</v>
      </c>
      <c r="CX66" s="273">
        <f t="shared" si="19"/>
        <v>0</v>
      </c>
      <c r="CY66" s="273">
        <f t="shared" si="20"/>
        <v>0</v>
      </c>
      <c r="CZ66" s="273">
        <f t="shared" si="21"/>
        <v>0</v>
      </c>
      <c r="DA66" s="273">
        <f t="shared" si="22"/>
        <v>0</v>
      </c>
      <c r="DB66" s="273">
        <f t="shared" si="23"/>
        <v>0</v>
      </c>
      <c r="DC66" s="273">
        <f t="shared" si="24"/>
        <v>0</v>
      </c>
    </row>
    <row r="67" spans="3:107" s="99" customFormat="1" x14ac:dyDescent="0.25">
      <c r="C67" s="98">
        <v>2018</v>
      </c>
      <c r="E67" s="132">
        <v>1.38E-2</v>
      </c>
      <c r="F67" s="86"/>
      <c r="G67" s="91">
        <f>E67+1</f>
        <v>1.0138</v>
      </c>
      <c r="H67" s="86"/>
      <c r="I67" s="132">
        <v>1.41E-2</v>
      </c>
      <c r="J67" s="86"/>
      <c r="K67" s="91">
        <f t="shared" ref="K67:K69" si="43">I67+1</f>
        <v>1.0141</v>
      </c>
      <c r="L67" s="86"/>
      <c r="M67" s="132">
        <v>-8.8900000000000007E-2</v>
      </c>
      <c r="N67" s="86"/>
      <c r="O67" s="91">
        <f>M67+1</f>
        <v>0.91110000000000002</v>
      </c>
      <c r="P67" s="86"/>
      <c r="Q67" s="132">
        <v>4.2299999999999997E-2</v>
      </c>
      <c r="R67" s="86"/>
      <c r="S67" s="91">
        <f t="shared" ref="S67:S69" si="44">Q67+1</f>
        <v>1.0423</v>
      </c>
      <c r="T67" s="86"/>
      <c r="U67" s="132">
        <v>-6.0299999999999999E-2</v>
      </c>
      <c r="V67" s="86"/>
      <c r="W67" s="91">
        <f t="shared" ref="W67:W69" si="45">U67+1</f>
        <v>0.93969999999999998</v>
      </c>
      <c r="X67" s="86"/>
      <c r="Y67" s="151">
        <v>-6.8699999999999997E-2</v>
      </c>
      <c r="Z67" s="86"/>
      <c r="AA67" s="91">
        <f t="shared" si="8"/>
        <v>0.93130000000000002</v>
      </c>
      <c r="AB67" s="86"/>
      <c r="AC67" s="89">
        <v>133.4</v>
      </c>
      <c r="AD67" s="109"/>
      <c r="AE67" s="157">
        <f>AC67/AC66-1</f>
        <v>1.9877675840978437E-2</v>
      </c>
      <c r="AF67" s="109"/>
      <c r="AG67" s="91">
        <f>AE67+1</f>
        <v>1.0198776758409784</v>
      </c>
      <c r="AN67" s="7"/>
      <c r="AO67" s="7"/>
      <c r="AP67" s="7"/>
      <c r="AU67" s="269"/>
      <c r="AV67" s="109"/>
      <c r="AW67" s="109"/>
      <c r="AX67" s="109"/>
      <c r="AY67" s="269"/>
      <c r="AZ67" s="109"/>
      <c r="BA67" s="109"/>
      <c r="BB67" s="109"/>
      <c r="BC67" s="269"/>
      <c r="BD67" s="109"/>
      <c r="BE67" s="109"/>
      <c r="BF67" s="109"/>
      <c r="BG67" s="269">
        <v>4.2299999999999997E-2</v>
      </c>
      <c r="BH67" s="109"/>
      <c r="BI67" s="109">
        <v>1.0423</v>
      </c>
      <c r="BJ67" s="109"/>
      <c r="BK67" s="269">
        <v>-6.0299999999999999E-2</v>
      </c>
      <c r="BL67" s="109"/>
      <c r="BM67" s="109">
        <v>0.93969999999999998</v>
      </c>
      <c r="BN67" s="109"/>
      <c r="BO67" s="269">
        <v>-6.8699999999999997E-2</v>
      </c>
      <c r="BP67" s="109"/>
      <c r="BQ67" s="109">
        <v>0.93130000000000002</v>
      </c>
      <c r="BR67" s="109"/>
      <c r="BS67" s="109">
        <v>133.4</v>
      </c>
      <c r="BT67" s="109"/>
      <c r="BU67" s="269">
        <v>1.9877675840978437E-2</v>
      </c>
      <c r="BV67" s="109"/>
      <c r="BW67" s="109">
        <v>1.0198776758409784</v>
      </c>
      <c r="BY67" s="273">
        <f t="shared" si="5"/>
        <v>-2018</v>
      </c>
      <c r="BZ67" s="273">
        <f t="shared" si="25"/>
        <v>0</v>
      </c>
      <c r="CA67" s="273">
        <f t="shared" si="26"/>
        <v>-1.38E-2</v>
      </c>
      <c r="CB67" s="273">
        <f t="shared" si="27"/>
        <v>0</v>
      </c>
      <c r="CC67" s="273">
        <f t="shared" si="28"/>
        <v>-1.0138</v>
      </c>
      <c r="CD67" s="273">
        <f t="shared" si="29"/>
        <v>0</v>
      </c>
      <c r="CE67" s="273">
        <f t="shared" si="30"/>
        <v>-1.41E-2</v>
      </c>
      <c r="CF67" s="273">
        <f t="shared" si="31"/>
        <v>0</v>
      </c>
      <c r="CG67" s="273">
        <f t="shared" si="32"/>
        <v>-1.0141</v>
      </c>
      <c r="CH67" s="273">
        <f t="shared" si="33"/>
        <v>0</v>
      </c>
      <c r="CI67" s="273">
        <f t="shared" si="34"/>
        <v>8.8900000000000007E-2</v>
      </c>
      <c r="CJ67" s="273">
        <f t="shared" si="35"/>
        <v>0</v>
      </c>
      <c r="CK67" s="273">
        <f t="shared" si="36"/>
        <v>-0.91110000000000002</v>
      </c>
      <c r="CL67" s="273">
        <f t="shared" si="37"/>
        <v>0</v>
      </c>
      <c r="CM67" s="273">
        <f t="shared" si="38"/>
        <v>0</v>
      </c>
      <c r="CN67" s="273">
        <f t="shared" si="39"/>
        <v>0</v>
      </c>
      <c r="CO67" s="273">
        <f t="shared" si="10"/>
        <v>0</v>
      </c>
      <c r="CP67" s="273">
        <f t="shared" si="11"/>
        <v>0</v>
      </c>
      <c r="CQ67" s="273">
        <f t="shared" si="12"/>
        <v>0</v>
      </c>
      <c r="CR67" s="273">
        <f t="shared" si="13"/>
        <v>0</v>
      </c>
      <c r="CS67" s="273">
        <f t="shared" si="14"/>
        <v>0</v>
      </c>
      <c r="CT67" s="273">
        <f t="shared" si="15"/>
        <v>0</v>
      </c>
      <c r="CU67" s="273">
        <f t="shared" si="16"/>
        <v>0</v>
      </c>
      <c r="CV67" s="273">
        <f t="shared" si="17"/>
        <v>0</v>
      </c>
      <c r="CW67" s="273">
        <f t="shared" si="18"/>
        <v>0</v>
      </c>
      <c r="CX67" s="273">
        <f t="shared" si="19"/>
        <v>0</v>
      </c>
      <c r="CY67" s="273">
        <f t="shared" si="20"/>
        <v>0</v>
      </c>
      <c r="CZ67" s="273">
        <f t="shared" si="21"/>
        <v>0</v>
      </c>
      <c r="DA67" s="273">
        <f t="shared" si="22"/>
        <v>0</v>
      </c>
      <c r="DB67" s="273">
        <f t="shared" si="23"/>
        <v>0</v>
      </c>
      <c r="DC67" s="273">
        <f t="shared" si="24"/>
        <v>0</v>
      </c>
    </row>
    <row r="68" spans="3:107" s="99" customFormat="1" x14ac:dyDescent="0.25">
      <c r="C68" s="98">
        <v>2019</v>
      </c>
      <c r="E68" s="132">
        <v>1.61E-2</v>
      </c>
      <c r="F68" s="86"/>
      <c r="G68" s="91">
        <f>E68+1</f>
        <v>1.0161</v>
      </c>
      <c r="H68" s="86"/>
      <c r="I68" s="132">
        <v>6.8699999999999997E-2</v>
      </c>
      <c r="J68" s="86"/>
      <c r="K68" s="91">
        <f t="shared" si="43"/>
        <v>1.0687</v>
      </c>
      <c r="L68" s="86"/>
      <c r="M68" s="132">
        <v>0.2288</v>
      </c>
      <c r="N68" s="86"/>
      <c r="O68" s="91">
        <f t="shared" ref="O68:O69" si="46">M68+1</f>
        <v>1.2288000000000001</v>
      </c>
      <c r="P68" s="86"/>
      <c r="Q68" s="132">
        <v>0.24840000000000001</v>
      </c>
      <c r="R68" s="86"/>
      <c r="S68" s="91">
        <f t="shared" si="44"/>
        <v>1.2484</v>
      </c>
      <c r="T68" s="86"/>
      <c r="U68" s="132">
        <v>0.1585</v>
      </c>
      <c r="V68" s="86"/>
      <c r="W68" s="91">
        <f t="shared" si="45"/>
        <v>1.1585000000000001</v>
      </c>
      <c r="X68" s="86"/>
      <c r="Y68" s="151">
        <v>0.12429999999999999</v>
      </c>
      <c r="Z68" s="86"/>
      <c r="AA68" s="91">
        <f t="shared" si="8"/>
        <v>1.1243000000000001</v>
      </c>
      <c r="AB68" s="86"/>
      <c r="AC68" s="89">
        <v>136.4</v>
      </c>
      <c r="AD68" s="109"/>
      <c r="AE68" s="157">
        <f t="shared" ref="AE68:AE70" si="47">AC68/AC67-1</f>
        <v>2.2488755622188883E-2</v>
      </c>
      <c r="AF68" s="109"/>
      <c r="AG68" s="91">
        <f>AE68+1</f>
        <v>1.0224887556221889</v>
      </c>
      <c r="AN68" s="7"/>
      <c r="AO68" s="7"/>
      <c r="AP68" s="7"/>
      <c r="AU68" s="269"/>
      <c r="AV68" s="109"/>
      <c r="AW68" s="109"/>
      <c r="AX68" s="109"/>
      <c r="AY68" s="269"/>
      <c r="AZ68" s="109"/>
      <c r="BA68" s="109"/>
      <c r="BB68" s="109"/>
      <c r="BC68" s="269"/>
      <c r="BD68" s="109"/>
      <c r="BE68" s="109"/>
      <c r="BF68" s="109"/>
      <c r="BG68" s="269">
        <v>0.24840000000000001</v>
      </c>
      <c r="BH68" s="109"/>
      <c r="BI68" s="109">
        <v>1.2484</v>
      </c>
      <c r="BJ68" s="109"/>
      <c r="BK68" s="269">
        <v>0.1585</v>
      </c>
      <c r="BL68" s="109"/>
      <c r="BM68" s="109">
        <v>1.1585000000000001</v>
      </c>
      <c r="BN68" s="109"/>
      <c r="BO68" s="269">
        <v>0.12429999999999999</v>
      </c>
      <c r="BP68" s="109"/>
      <c r="BQ68" s="109">
        <v>1.1243000000000001</v>
      </c>
      <c r="BR68" s="109"/>
      <c r="BS68" s="109">
        <v>136.4</v>
      </c>
      <c r="BT68" s="109"/>
      <c r="BU68" s="269">
        <v>2.2488755622188883E-2</v>
      </c>
      <c r="BV68" s="109"/>
      <c r="BW68" s="109">
        <v>1.0224887556221889</v>
      </c>
      <c r="BY68" s="273">
        <f t="shared" si="5"/>
        <v>-2019</v>
      </c>
      <c r="BZ68" s="273">
        <f t="shared" si="25"/>
        <v>0</v>
      </c>
      <c r="CA68" s="273">
        <f t="shared" si="26"/>
        <v>-1.61E-2</v>
      </c>
      <c r="CB68" s="273">
        <f t="shared" si="27"/>
        <v>0</v>
      </c>
      <c r="CC68" s="273">
        <f t="shared" si="28"/>
        <v>-1.0161</v>
      </c>
      <c r="CD68" s="273">
        <f t="shared" si="29"/>
        <v>0</v>
      </c>
      <c r="CE68" s="273">
        <f t="shared" si="30"/>
        <v>-6.8699999999999997E-2</v>
      </c>
      <c r="CF68" s="273">
        <f t="shared" si="31"/>
        <v>0</v>
      </c>
      <c r="CG68" s="273">
        <f t="shared" si="32"/>
        <v>-1.0687</v>
      </c>
      <c r="CH68" s="273">
        <f t="shared" si="33"/>
        <v>0</v>
      </c>
      <c r="CI68" s="273">
        <f t="shared" si="34"/>
        <v>-0.2288</v>
      </c>
      <c r="CJ68" s="273">
        <f t="shared" si="35"/>
        <v>0</v>
      </c>
      <c r="CK68" s="273">
        <f t="shared" si="36"/>
        <v>-1.2288000000000001</v>
      </c>
      <c r="CL68" s="273">
        <f t="shared" si="37"/>
        <v>0</v>
      </c>
      <c r="CM68" s="273">
        <f t="shared" si="38"/>
        <v>0</v>
      </c>
      <c r="CN68" s="273">
        <f t="shared" si="39"/>
        <v>0</v>
      </c>
      <c r="CO68" s="273">
        <f t="shared" si="10"/>
        <v>0</v>
      </c>
      <c r="CP68" s="273">
        <f t="shared" si="11"/>
        <v>0</v>
      </c>
      <c r="CQ68" s="273">
        <f t="shared" si="12"/>
        <v>0</v>
      </c>
      <c r="CR68" s="273">
        <f t="shared" si="13"/>
        <v>0</v>
      </c>
      <c r="CS68" s="273">
        <f t="shared" si="14"/>
        <v>0</v>
      </c>
      <c r="CT68" s="273">
        <f t="shared" si="15"/>
        <v>0</v>
      </c>
      <c r="CU68" s="273">
        <f t="shared" si="16"/>
        <v>0</v>
      </c>
      <c r="CV68" s="273">
        <f t="shared" si="17"/>
        <v>0</v>
      </c>
      <c r="CW68" s="273">
        <f t="shared" si="18"/>
        <v>0</v>
      </c>
      <c r="CX68" s="273">
        <f t="shared" si="19"/>
        <v>0</v>
      </c>
      <c r="CY68" s="273">
        <f t="shared" si="20"/>
        <v>0</v>
      </c>
      <c r="CZ68" s="273">
        <f t="shared" si="21"/>
        <v>0</v>
      </c>
      <c r="DA68" s="273">
        <f t="shared" si="22"/>
        <v>0</v>
      </c>
      <c r="DB68" s="273">
        <f t="shared" si="23"/>
        <v>0</v>
      </c>
      <c r="DC68" s="273">
        <f t="shared" si="24"/>
        <v>0</v>
      </c>
    </row>
    <row r="69" spans="3:107" s="99" customFormat="1" x14ac:dyDescent="0.25">
      <c r="C69" s="98">
        <v>2020</v>
      </c>
      <c r="E69" s="132">
        <v>8.6E-3</v>
      </c>
      <c r="F69" s="86"/>
      <c r="G69" s="91">
        <f>E69+1</f>
        <v>1.0085999999999999</v>
      </c>
      <c r="H69" s="86"/>
      <c r="I69" s="132">
        <v>8.6800000000000002E-2</v>
      </c>
      <c r="J69" s="86"/>
      <c r="K69" s="91">
        <f t="shared" si="43"/>
        <v>1.0868</v>
      </c>
      <c r="L69" s="86"/>
      <c r="M69" s="132">
        <v>5.6000000000000001E-2</v>
      </c>
      <c r="N69" s="86"/>
      <c r="O69" s="91">
        <f t="shared" si="46"/>
        <v>1.056</v>
      </c>
      <c r="P69" s="86"/>
      <c r="Q69" s="132">
        <v>0.16320000000000001</v>
      </c>
      <c r="R69" s="86"/>
      <c r="S69" s="91">
        <f t="shared" si="44"/>
        <v>1.1632</v>
      </c>
      <c r="T69" s="86"/>
      <c r="U69" s="151">
        <v>5.9200000000000003E-2</v>
      </c>
      <c r="V69" s="86"/>
      <c r="W69" s="91">
        <f t="shared" si="45"/>
        <v>1.0591999999999999</v>
      </c>
      <c r="X69" s="86"/>
      <c r="Y69" s="151">
        <v>0.1623</v>
      </c>
      <c r="Z69" s="86"/>
      <c r="AA69" s="91">
        <f t="shared" si="8"/>
        <v>1.1623000000000001</v>
      </c>
      <c r="AB69" s="86"/>
      <c r="AC69" s="89">
        <v>137.4</v>
      </c>
      <c r="AD69" s="86"/>
      <c r="AE69" s="157">
        <f t="shared" si="47"/>
        <v>7.3313782991202281E-3</v>
      </c>
      <c r="AF69" s="109"/>
      <c r="AG69" s="91">
        <f>AE69+1</f>
        <v>1.0073313782991202</v>
      </c>
      <c r="AH69" s="109"/>
      <c r="AI69" s="157"/>
      <c r="AJ69" s="109"/>
      <c r="AK69" s="86"/>
      <c r="AN69" s="7"/>
      <c r="AO69" s="7"/>
      <c r="AP69" s="7"/>
      <c r="AU69" s="269"/>
      <c r="AV69" s="109"/>
      <c r="AW69" s="109"/>
      <c r="AX69" s="109"/>
      <c r="AY69" s="269"/>
      <c r="AZ69" s="109"/>
      <c r="BA69" s="109"/>
      <c r="BB69" s="109"/>
      <c r="BC69" s="269"/>
      <c r="BD69" s="109"/>
      <c r="BE69" s="109"/>
      <c r="BF69" s="109"/>
      <c r="BG69" s="269">
        <v>0.16320000000000001</v>
      </c>
      <c r="BH69" s="109"/>
      <c r="BI69" s="109">
        <v>1.1632</v>
      </c>
      <c r="BJ69" s="109"/>
      <c r="BK69" s="269">
        <v>5.9200000000000003E-2</v>
      </c>
      <c r="BL69" s="109"/>
      <c r="BM69" s="109">
        <v>1.0591999999999999</v>
      </c>
      <c r="BN69" s="109"/>
      <c r="BO69" s="269">
        <v>0.1623</v>
      </c>
      <c r="BP69" s="109"/>
      <c r="BQ69" s="109">
        <v>1.1623000000000001</v>
      </c>
      <c r="BR69" s="109"/>
      <c r="BS69" s="109">
        <v>137.4</v>
      </c>
      <c r="BT69" s="109"/>
      <c r="BU69" s="269">
        <v>7.3313782991202281E-3</v>
      </c>
      <c r="BV69" s="109"/>
      <c r="BW69" s="109">
        <v>1.0073313782991202</v>
      </c>
      <c r="BY69" s="273">
        <f t="shared" si="5"/>
        <v>-2020</v>
      </c>
      <c r="BZ69" s="273">
        <f t="shared" si="25"/>
        <v>0</v>
      </c>
      <c r="CA69" s="273">
        <f t="shared" si="26"/>
        <v>-8.6E-3</v>
      </c>
      <c r="CB69" s="273">
        <f t="shared" si="27"/>
        <v>0</v>
      </c>
      <c r="CC69" s="273">
        <f t="shared" si="28"/>
        <v>-1.0085999999999999</v>
      </c>
      <c r="CD69" s="273">
        <f t="shared" si="29"/>
        <v>0</v>
      </c>
      <c r="CE69" s="273">
        <f t="shared" si="30"/>
        <v>-8.6800000000000002E-2</v>
      </c>
      <c r="CF69" s="273">
        <f t="shared" si="31"/>
        <v>0</v>
      </c>
      <c r="CG69" s="273">
        <f t="shared" si="32"/>
        <v>-1.0868</v>
      </c>
      <c r="CH69" s="273">
        <f t="shared" si="33"/>
        <v>0</v>
      </c>
      <c r="CI69" s="273">
        <f t="shared" si="34"/>
        <v>-5.6000000000000001E-2</v>
      </c>
      <c r="CJ69" s="273">
        <f t="shared" si="35"/>
        <v>0</v>
      </c>
      <c r="CK69" s="273">
        <f t="shared" si="36"/>
        <v>-1.056</v>
      </c>
      <c r="CL69" s="273">
        <f t="shared" si="37"/>
        <v>0</v>
      </c>
      <c r="CM69" s="273">
        <f t="shared" si="38"/>
        <v>0</v>
      </c>
      <c r="CN69" s="273">
        <f t="shared" si="39"/>
        <v>0</v>
      </c>
      <c r="CO69" s="273">
        <f t="shared" si="10"/>
        <v>0</v>
      </c>
      <c r="CP69" s="273">
        <f t="shared" si="11"/>
        <v>0</v>
      </c>
      <c r="CQ69" s="273">
        <f t="shared" si="12"/>
        <v>0</v>
      </c>
      <c r="CR69" s="273">
        <f t="shared" si="13"/>
        <v>0</v>
      </c>
      <c r="CS69" s="273">
        <f t="shared" si="14"/>
        <v>0</v>
      </c>
      <c r="CT69" s="273">
        <f t="shared" si="15"/>
        <v>0</v>
      </c>
      <c r="CU69" s="273">
        <f t="shared" si="16"/>
        <v>0</v>
      </c>
      <c r="CV69" s="273">
        <f t="shared" si="17"/>
        <v>0</v>
      </c>
      <c r="CW69" s="273">
        <f t="shared" si="18"/>
        <v>0</v>
      </c>
      <c r="CX69" s="273">
        <f t="shared" si="19"/>
        <v>0</v>
      </c>
      <c r="CY69" s="273">
        <f t="shared" si="20"/>
        <v>0</v>
      </c>
      <c r="CZ69" s="273">
        <f t="shared" si="21"/>
        <v>0</v>
      </c>
      <c r="DA69" s="273">
        <f t="shared" si="22"/>
        <v>0</v>
      </c>
      <c r="DB69" s="273">
        <f t="shared" si="23"/>
        <v>0</v>
      </c>
      <c r="DC69" s="273">
        <f t="shared" si="24"/>
        <v>0</v>
      </c>
    </row>
    <row r="70" spans="3:107" s="99" customFormat="1" x14ac:dyDescent="0.25">
      <c r="C70" s="98">
        <v>2021</v>
      </c>
      <c r="E70" s="132">
        <v>1.6999999999999999E-3</v>
      </c>
      <c r="F70" s="86"/>
      <c r="G70" s="91">
        <f>E70+1</f>
        <v>1.0017</v>
      </c>
      <c r="H70" s="86"/>
      <c r="I70" s="132">
        <v>-2.5399999999999999E-2</v>
      </c>
      <c r="J70" s="86"/>
      <c r="K70" s="91">
        <f t="shared" ref="K70" si="48">I70+1</f>
        <v>0.97460000000000002</v>
      </c>
      <c r="L70" s="86"/>
      <c r="M70" s="132">
        <v>0.25090000000000001</v>
      </c>
      <c r="N70" s="86"/>
      <c r="O70" s="91">
        <f t="shared" ref="O70:O74" si="49">M70+1</f>
        <v>1.2509000000000001</v>
      </c>
      <c r="P70" s="86"/>
      <c r="Q70" s="132">
        <v>0.27610000000000001</v>
      </c>
      <c r="R70" s="86"/>
      <c r="S70" s="91">
        <f t="shared" ref="S70" si="50">Q70+1</f>
        <v>1.2761</v>
      </c>
      <c r="T70" s="86"/>
      <c r="U70" s="151">
        <v>0.1032</v>
      </c>
      <c r="V70" s="86"/>
      <c r="W70" s="91">
        <f t="shared" ref="W70" si="51">U70+1</f>
        <v>1.1032</v>
      </c>
      <c r="X70" s="86"/>
      <c r="Y70" s="151">
        <v>-3.3700000000000001E-2</v>
      </c>
      <c r="Z70" s="86"/>
      <c r="AA70" s="91">
        <f t="shared" ref="AA70:AA74" si="52">Y70+1</f>
        <v>0.96630000000000005</v>
      </c>
      <c r="AB70" s="86"/>
      <c r="AC70" s="89">
        <v>144</v>
      </c>
      <c r="AD70" s="109"/>
      <c r="AE70" s="157">
        <f t="shared" si="47"/>
        <v>4.8034934497816595E-2</v>
      </c>
      <c r="AF70" s="109"/>
      <c r="AG70" s="91">
        <f>AE70+1</f>
        <v>1.0480349344978166</v>
      </c>
      <c r="AH70" s="109"/>
      <c r="AI70" s="157"/>
      <c r="AJ70" s="109"/>
      <c r="AK70" s="86"/>
      <c r="AN70" s="7"/>
      <c r="AO70" s="7"/>
      <c r="AP70" s="7"/>
      <c r="AU70" s="269"/>
      <c r="AV70" s="109"/>
      <c r="AW70" s="109"/>
      <c r="AX70" s="109"/>
      <c r="AY70" s="269"/>
      <c r="AZ70" s="109"/>
      <c r="BA70" s="109"/>
      <c r="BB70" s="109"/>
      <c r="BC70" s="269"/>
      <c r="BD70" s="109"/>
      <c r="BE70" s="109"/>
      <c r="BF70" s="109"/>
      <c r="BG70" s="269">
        <v>0.27610000000000001</v>
      </c>
      <c r="BH70" s="109"/>
      <c r="BI70" s="109">
        <v>1.2761</v>
      </c>
      <c r="BJ70" s="109"/>
      <c r="BK70" s="269">
        <v>0.1032</v>
      </c>
      <c r="BL70" s="109"/>
      <c r="BM70" s="109">
        <v>1.1032</v>
      </c>
      <c r="BN70" s="109"/>
      <c r="BO70" s="269">
        <v>-3.3700000000000001E-2</v>
      </c>
      <c r="BP70" s="109"/>
      <c r="BQ70" s="109">
        <v>0.96630000000000005</v>
      </c>
      <c r="BR70" s="109"/>
      <c r="BS70" s="109">
        <v>144</v>
      </c>
      <c r="BT70" s="109"/>
      <c r="BU70" s="269">
        <v>4.8034934497816595E-2</v>
      </c>
      <c r="BV70" s="109"/>
      <c r="BW70" s="109">
        <v>1.0480349344978166</v>
      </c>
      <c r="BY70" s="273">
        <f t="shared" si="5"/>
        <v>-2021</v>
      </c>
      <c r="BZ70" s="273">
        <f t="shared" si="25"/>
        <v>0</v>
      </c>
      <c r="CA70" s="273">
        <f t="shared" si="26"/>
        <v>-1.6999999999999999E-3</v>
      </c>
      <c r="CB70" s="273">
        <f t="shared" si="27"/>
        <v>0</v>
      </c>
      <c r="CC70" s="273">
        <f t="shared" si="28"/>
        <v>-1.0017</v>
      </c>
      <c r="CD70" s="273">
        <f t="shared" si="29"/>
        <v>0</v>
      </c>
      <c r="CE70" s="273">
        <f t="shared" si="30"/>
        <v>2.5399999999999999E-2</v>
      </c>
      <c r="CF70" s="273">
        <f t="shared" si="31"/>
        <v>0</v>
      </c>
      <c r="CG70" s="273">
        <f t="shared" si="32"/>
        <v>-0.97460000000000002</v>
      </c>
      <c r="CH70" s="273">
        <f t="shared" si="33"/>
        <v>0</v>
      </c>
      <c r="CI70" s="273">
        <f t="shared" si="34"/>
        <v>-0.25090000000000001</v>
      </c>
      <c r="CJ70" s="273">
        <f t="shared" si="35"/>
        <v>0</v>
      </c>
      <c r="CK70" s="273">
        <f t="shared" si="36"/>
        <v>-1.2509000000000001</v>
      </c>
      <c r="CL70" s="273">
        <f t="shared" si="37"/>
        <v>0</v>
      </c>
      <c r="CM70" s="273">
        <f t="shared" si="38"/>
        <v>0</v>
      </c>
      <c r="CN70" s="273">
        <f t="shared" si="39"/>
        <v>0</v>
      </c>
      <c r="CO70" s="273">
        <f t="shared" si="10"/>
        <v>0</v>
      </c>
      <c r="CP70" s="273">
        <f t="shared" si="11"/>
        <v>0</v>
      </c>
      <c r="CQ70" s="273">
        <f t="shared" si="12"/>
        <v>0</v>
      </c>
      <c r="CR70" s="273">
        <f t="shared" si="13"/>
        <v>0</v>
      </c>
      <c r="CS70" s="273">
        <f t="shared" si="14"/>
        <v>0</v>
      </c>
      <c r="CT70" s="273">
        <f t="shared" si="15"/>
        <v>0</v>
      </c>
      <c r="CU70" s="273">
        <f t="shared" si="16"/>
        <v>0</v>
      </c>
      <c r="CV70" s="273">
        <f t="shared" si="17"/>
        <v>0</v>
      </c>
      <c r="CW70" s="273">
        <f t="shared" si="18"/>
        <v>0</v>
      </c>
      <c r="CX70" s="273">
        <f t="shared" si="19"/>
        <v>0</v>
      </c>
      <c r="CY70" s="273">
        <f t="shared" si="20"/>
        <v>0</v>
      </c>
      <c r="CZ70" s="273">
        <f t="shared" si="21"/>
        <v>0</v>
      </c>
      <c r="DA70" s="273">
        <f t="shared" si="22"/>
        <v>0</v>
      </c>
      <c r="DB70" s="273">
        <f t="shared" si="23"/>
        <v>0</v>
      </c>
      <c r="DC70" s="273">
        <f t="shared" si="24"/>
        <v>0</v>
      </c>
    </row>
    <row r="71" spans="3:107" s="99" customFormat="1" x14ac:dyDescent="0.25">
      <c r="C71" s="98">
        <v>2022</v>
      </c>
      <c r="E71" s="132">
        <v>1.7999999999999999E-2</v>
      </c>
      <c r="F71" s="86"/>
      <c r="G71" s="91">
        <f t="shared" ref="G71:G74" si="53">E71+1</f>
        <v>1.018</v>
      </c>
      <c r="H71" s="86"/>
      <c r="I71" s="132">
        <v>-0.1169</v>
      </c>
      <c r="J71" s="86"/>
      <c r="K71" s="91">
        <f>I71+1</f>
        <v>0.8831</v>
      </c>
      <c r="L71" s="86"/>
      <c r="M71" s="132">
        <v>-5.8400000000000001E-2</v>
      </c>
      <c r="N71" s="86"/>
      <c r="O71" s="91">
        <f t="shared" si="49"/>
        <v>0.94159999999999999</v>
      </c>
      <c r="P71" s="86"/>
      <c r="Q71" s="132">
        <v>-0.1216</v>
      </c>
      <c r="R71" s="86"/>
      <c r="S71" s="91">
        <f>Q71+1</f>
        <v>0.87839999999999996</v>
      </c>
      <c r="T71" s="86"/>
      <c r="U71" s="151">
        <v>-8.2299999999999998E-2</v>
      </c>
      <c r="V71" s="86"/>
      <c r="W71" s="91">
        <f>U71+1</f>
        <v>0.91769999999999996</v>
      </c>
      <c r="X71" s="86"/>
      <c r="Y71" s="151">
        <v>-0.14280000000000001</v>
      </c>
      <c r="Z71" s="86"/>
      <c r="AA71" s="91">
        <f>Y71+1</f>
        <v>0.85719999999999996</v>
      </c>
      <c r="AB71" s="86"/>
      <c r="AC71" s="89">
        <v>153.1</v>
      </c>
      <c r="AD71" s="109"/>
      <c r="AE71" s="157">
        <f>AC71/AC70-1</f>
        <v>6.3194444444444331E-2</v>
      </c>
      <c r="AF71" s="109"/>
      <c r="AG71" s="91">
        <f t="shared" ref="AG71" si="54">AE71+1</f>
        <v>1.0631944444444443</v>
      </c>
      <c r="AI71" s="458" t="s">
        <v>279</v>
      </c>
      <c r="AJ71" s="152"/>
      <c r="AN71" s="7"/>
      <c r="AO71" s="7"/>
      <c r="AP71" s="7"/>
      <c r="AU71" s="269"/>
      <c r="AV71" s="109"/>
      <c r="AW71" s="109"/>
      <c r="AX71" s="109"/>
      <c r="AY71" s="269"/>
      <c r="AZ71" s="109"/>
      <c r="BA71" s="109"/>
      <c r="BB71" s="109"/>
      <c r="BC71" s="269"/>
      <c r="BD71" s="109"/>
      <c r="BE71" s="109"/>
      <c r="BF71" s="109"/>
      <c r="BG71" s="269">
        <v>-0.1216</v>
      </c>
      <c r="BH71" s="109"/>
      <c r="BI71" s="109">
        <v>0.87839999999999996</v>
      </c>
      <c r="BJ71" s="109"/>
      <c r="BK71" s="269">
        <v>-8.2299999999999998E-2</v>
      </c>
      <c r="BL71" s="109"/>
      <c r="BM71" s="109">
        <v>0.91769999999999996</v>
      </c>
      <c r="BN71" s="109"/>
      <c r="BO71" s="269">
        <v>-0.14280000000000001</v>
      </c>
      <c r="BP71" s="109"/>
      <c r="BQ71" s="109">
        <v>0.85719999999999996</v>
      </c>
      <c r="BR71" s="109"/>
      <c r="BS71" s="109">
        <v>153.1</v>
      </c>
      <c r="BT71" s="109"/>
      <c r="BU71" s="269">
        <v>6.3194444444444331E-2</v>
      </c>
      <c r="BV71" s="109"/>
      <c r="BW71" s="109">
        <v>1.0631944444444443</v>
      </c>
      <c r="BY71" s="273">
        <f t="shared" si="5"/>
        <v>-2022</v>
      </c>
      <c r="BZ71" s="273">
        <f t="shared" si="25"/>
        <v>0</v>
      </c>
      <c r="CA71" s="273">
        <f t="shared" si="26"/>
        <v>-1.7999999999999999E-2</v>
      </c>
      <c r="CB71" s="273">
        <f t="shared" si="27"/>
        <v>0</v>
      </c>
      <c r="CC71" s="273">
        <f t="shared" si="28"/>
        <v>-1.018</v>
      </c>
      <c r="CD71" s="273">
        <f t="shared" si="29"/>
        <v>0</v>
      </c>
      <c r="CE71" s="273">
        <f t="shared" si="30"/>
        <v>0.1169</v>
      </c>
      <c r="CF71" s="273">
        <f t="shared" si="31"/>
        <v>0</v>
      </c>
      <c r="CG71" s="273">
        <f t="shared" si="32"/>
        <v>-0.8831</v>
      </c>
      <c r="CH71" s="273">
        <f t="shared" si="33"/>
        <v>0</v>
      </c>
      <c r="CI71" s="273">
        <f t="shared" si="34"/>
        <v>5.8400000000000001E-2</v>
      </c>
      <c r="CJ71" s="273">
        <f t="shared" si="35"/>
        <v>0</v>
      </c>
      <c r="CK71" s="273">
        <f t="shared" si="36"/>
        <v>-0.94159999999999999</v>
      </c>
      <c r="CL71" s="273">
        <f t="shared" si="37"/>
        <v>0</v>
      </c>
      <c r="CM71" s="273">
        <f t="shared" si="38"/>
        <v>0</v>
      </c>
      <c r="CN71" s="273">
        <f t="shared" si="39"/>
        <v>0</v>
      </c>
      <c r="CO71" s="273">
        <f t="shared" si="10"/>
        <v>0</v>
      </c>
      <c r="CP71" s="273">
        <f t="shared" si="11"/>
        <v>0</v>
      </c>
      <c r="CQ71" s="273">
        <f t="shared" si="12"/>
        <v>0</v>
      </c>
      <c r="CR71" s="273">
        <f t="shared" si="13"/>
        <v>0</v>
      </c>
      <c r="CS71" s="273">
        <f t="shared" si="14"/>
        <v>0</v>
      </c>
      <c r="CT71" s="273">
        <f t="shared" si="15"/>
        <v>0</v>
      </c>
      <c r="CU71" s="273">
        <f t="shared" si="16"/>
        <v>0</v>
      </c>
      <c r="CV71" s="273">
        <f t="shared" si="17"/>
        <v>0</v>
      </c>
      <c r="CW71" s="273">
        <f t="shared" si="18"/>
        <v>0</v>
      </c>
      <c r="CX71" s="273">
        <f t="shared" si="19"/>
        <v>0</v>
      </c>
      <c r="CY71" s="273">
        <f t="shared" si="20"/>
        <v>0</v>
      </c>
      <c r="CZ71" s="273">
        <f t="shared" si="21"/>
        <v>0</v>
      </c>
      <c r="DA71" s="273">
        <f t="shared" si="22"/>
        <v>0</v>
      </c>
      <c r="DB71" s="273">
        <f t="shared" si="23"/>
        <v>0</v>
      </c>
      <c r="DC71" s="273">
        <f t="shared" si="24"/>
        <v>0</v>
      </c>
    </row>
    <row r="72" spans="3:107" s="99" customFormat="1" x14ac:dyDescent="0.25">
      <c r="C72" s="98">
        <v>2023</v>
      </c>
      <c r="E72" s="132">
        <v>4.7100000000000003E-2</v>
      </c>
      <c r="F72" s="86"/>
      <c r="G72" s="91">
        <f t="shared" ref="G72" si="55">E72+1</f>
        <v>1.0470999999999999</v>
      </c>
      <c r="H72" s="86"/>
      <c r="I72" s="132">
        <v>6.6900000000000001E-2</v>
      </c>
      <c r="J72" s="86"/>
      <c r="K72" s="91">
        <f>I72+1</f>
        <v>1.0669</v>
      </c>
      <c r="L72" s="86"/>
      <c r="M72" s="132">
        <v>0.11749999999999999</v>
      </c>
      <c r="N72" s="86"/>
      <c r="O72" s="91">
        <f t="shared" ref="O72" si="56">M72+1</f>
        <v>1.1174999999999999</v>
      </c>
      <c r="P72" s="86"/>
      <c r="Q72" s="132">
        <v>0.22900000000000001</v>
      </c>
      <c r="R72" s="86"/>
      <c r="S72" s="91">
        <f>Q72+1</f>
        <v>1.2290000000000001</v>
      </c>
      <c r="T72" s="86"/>
      <c r="U72" s="151">
        <v>0.1507</v>
      </c>
      <c r="V72" s="86"/>
      <c r="W72" s="91">
        <f>U72+1</f>
        <v>1.1507000000000001</v>
      </c>
      <c r="X72" s="86"/>
      <c r="Y72" s="151">
        <v>6.88E-2</v>
      </c>
      <c r="Z72" s="86"/>
      <c r="AA72" s="91">
        <f t="shared" ref="AA72" si="57">Y72+1</f>
        <v>1.0688</v>
      </c>
      <c r="AB72" s="86"/>
      <c r="AC72" s="89">
        <v>158.30000000000001</v>
      </c>
      <c r="AD72" s="109"/>
      <c r="AE72" s="157">
        <f t="shared" ref="AE72" si="58">AC72/AC71-1</f>
        <v>3.3964728935336419E-2</v>
      </c>
      <c r="AF72" s="109"/>
      <c r="AG72" s="91">
        <f t="shared" ref="AG72:AG74" si="59">AE72+1</f>
        <v>1.0339647289353364</v>
      </c>
      <c r="AI72" s="459"/>
      <c r="AJ72" s="152"/>
      <c r="AN72" s="7"/>
      <c r="AO72" s="7"/>
      <c r="AP72" s="7"/>
      <c r="AU72" s="269"/>
      <c r="AV72" s="109"/>
      <c r="AW72" s="109"/>
      <c r="AX72" s="109"/>
      <c r="AY72" s="269"/>
      <c r="AZ72" s="109"/>
      <c r="BA72" s="109"/>
      <c r="BB72" s="109"/>
      <c r="BC72" s="269"/>
      <c r="BD72" s="109"/>
      <c r="BE72" s="109"/>
      <c r="BF72" s="109"/>
      <c r="BG72" s="269">
        <v>0.22900000000000001</v>
      </c>
      <c r="BH72" s="109"/>
      <c r="BI72" s="109">
        <v>1.2290000000000001</v>
      </c>
      <c r="BJ72" s="109"/>
      <c r="BK72" s="269">
        <v>0.1507</v>
      </c>
      <c r="BL72" s="109"/>
      <c r="BM72" s="109">
        <v>1.1507000000000001</v>
      </c>
      <c r="BN72" s="109"/>
      <c r="BO72" s="269">
        <v>6.88E-2</v>
      </c>
      <c r="BP72" s="109"/>
      <c r="BQ72" s="109">
        <v>1.0688</v>
      </c>
      <c r="BR72" s="109"/>
      <c r="BS72" s="109">
        <v>158.30000000000001</v>
      </c>
      <c r="BT72" s="109"/>
      <c r="BU72" s="269">
        <v>3.3964728935336419E-2</v>
      </c>
      <c r="BV72" s="109"/>
      <c r="BW72" s="109">
        <v>1.0339647289353364</v>
      </c>
      <c r="BY72" s="273">
        <f t="shared" si="5"/>
        <v>-2023</v>
      </c>
      <c r="BZ72" s="273">
        <f t="shared" si="25"/>
        <v>0</v>
      </c>
      <c r="CA72" s="273">
        <f t="shared" si="26"/>
        <v>-4.7100000000000003E-2</v>
      </c>
      <c r="CB72" s="273">
        <f t="shared" si="27"/>
        <v>0</v>
      </c>
      <c r="CC72" s="273">
        <f t="shared" si="28"/>
        <v>-1.0470999999999999</v>
      </c>
      <c r="CD72" s="273">
        <f t="shared" si="29"/>
        <v>0</v>
      </c>
      <c r="CE72" s="273">
        <f t="shared" si="30"/>
        <v>-6.6900000000000001E-2</v>
      </c>
      <c r="CF72" s="273">
        <f t="shared" si="31"/>
        <v>0</v>
      </c>
      <c r="CG72" s="273">
        <f t="shared" si="32"/>
        <v>-1.0669</v>
      </c>
      <c r="CH72" s="273">
        <f t="shared" si="33"/>
        <v>0</v>
      </c>
      <c r="CI72" s="273">
        <f t="shared" si="34"/>
        <v>-0.11749999999999999</v>
      </c>
      <c r="CJ72" s="273">
        <f t="shared" si="35"/>
        <v>0</v>
      </c>
      <c r="CK72" s="273">
        <f t="shared" si="36"/>
        <v>-1.1174999999999999</v>
      </c>
      <c r="CL72" s="273">
        <f t="shared" si="37"/>
        <v>0</v>
      </c>
      <c r="CM72" s="273">
        <f t="shared" si="38"/>
        <v>0</v>
      </c>
      <c r="CN72" s="273">
        <f t="shared" si="39"/>
        <v>0</v>
      </c>
      <c r="CO72" s="273">
        <f t="shared" si="10"/>
        <v>0</v>
      </c>
      <c r="CP72" s="273">
        <f t="shared" si="11"/>
        <v>0</v>
      </c>
      <c r="CQ72" s="273">
        <f t="shared" si="12"/>
        <v>0</v>
      </c>
      <c r="CR72" s="273">
        <f t="shared" si="13"/>
        <v>0</v>
      </c>
      <c r="CS72" s="273">
        <f t="shared" si="14"/>
        <v>0</v>
      </c>
      <c r="CT72" s="273">
        <f t="shared" si="15"/>
        <v>0</v>
      </c>
      <c r="CU72" s="273">
        <f t="shared" si="16"/>
        <v>0</v>
      </c>
      <c r="CV72" s="273">
        <f t="shared" si="17"/>
        <v>0</v>
      </c>
      <c r="CW72" s="273">
        <f t="shared" si="18"/>
        <v>0</v>
      </c>
      <c r="CX72" s="273">
        <f t="shared" si="19"/>
        <v>0</v>
      </c>
      <c r="CY72" s="273">
        <f t="shared" si="20"/>
        <v>0</v>
      </c>
      <c r="CZ72" s="273">
        <f t="shared" si="21"/>
        <v>0</v>
      </c>
      <c r="DA72" s="273">
        <f t="shared" si="22"/>
        <v>0</v>
      </c>
      <c r="DB72" s="273">
        <f t="shared" si="23"/>
        <v>0</v>
      </c>
      <c r="DC72" s="273">
        <f t="shared" si="24"/>
        <v>0</v>
      </c>
    </row>
    <row r="73" spans="3:107" s="99" customFormat="1" x14ac:dyDescent="0.25">
      <c r="C73" s="98">
        <v>2024</v>
      </c>
      <c r="E73" s="132">
        <v>4.9200000000000001E-2</v>
      </c>
      <c r="F73" s="86"/>
      <c r="G73" s="91">
        <f t="shared" si="53"/>
        <v>1.0491999999999999</v>
      </c>
      <c r="H73" s="86"/>
      <c r="I73" s="132">
        <v>4.2299999999999997E-2</v>
      </c>
      <c r="J73" s="86"/>
      <c r="K73" s="91">
        <f>I73+1</f>
        <v>1.0423</v>
      </c>
      <c r="L73" s="86"/>
      <c r="M73" s="132">
        <v>0.2165</v>
      </c>
      <c r="N73" s="86"/>
      <c r="O73" s="91">
        <f t="shared" si="49"/>
        <v>1.2164999999999999</v>
      </c>
      <c r="P73" s="86"/>
      <c r="Q73" s="132">
        <v>0.36359999999999998</v>
      </c>
      <c r="R73" s="86"/>
      <c r="S73" s="91">
        <f>Q73+1</f>
        <v>1.3635999999999999</v>
      </c>
      <c r="T73" s="86"/>
      <c r="U73" s="151">
        <v>0.13239999999999999</v>
      </c>
      <c r="V73" s="86"/>
      <c r="W73" s="91">
        <f>U73+1</f>
        <v>1.1324000000000001</v>
      </c>
      <c r="X73" s="86"/>
      <c r="Y73" s="151">
        <v>0.17249999999999999</v>
      </c>
      <c r="Z73" s="86"/>
      <c r="AA73" s="91">
        <f t="shared" si="52"/>
        <v>1.1724999999999999</v>
      </c>
      <c r="AB73" s="86"/>
      <c r="AC73" s="89">
        <v>161.19999999999999</v>
      </c>
      <c r="AD73" s="109"/>
      <c r="AE73" s="157">
        <f>AC73/AC72-1</f>
        <v>1.831964624131377E-2</v>
      </c>
      <c r="AF73" s="109"/>
      <c r="AG73" s="91">
        <f t="shared" si="59"/>
        <v>1.0183196462413138</v>
      </c>
      <c r="AI73" s="459"/>
      <c r="AJ73" s="152"/>
      <c r="AN73" s="7"/>
      <c r="AO73" s="7"/>
      <c r="AP73" s="7"/>
      <c r="AU73" s="269"/>
      <c r="AV73" s="109"/>
      <c r="AW73" s="109"/>
      <c r="AX73" s="109"/>
      <c r="AY73" s="269"/>
      <c r="AZ73" s="109"/>
      <c r="BA73" s="109"/>
      <c r="BB73" s="109"/>
      <c r="BC73" s="269"/>
      <c r="BD73" s="109"/>
      <c r="BE73" s="109"/>
      <c r="BF73" s="109"/>
      <c r="BG73" s="269">
        <v>0.36359999999999998</v>
      </c>
      <c r="BH73" s="109"/>
      <c r="BI73" s="109">
        <v>1.3635999999999999</v>
      </c>
      <c r="BJ73" s="109"/>
      <c r="BK73" s="269">
        <v>0.13239999999999999</v>
      </c>
      <c r="BL73" s="109"/>
      <c r="BM73" s="109">
        <v>1.1324000000000001</v>
      </c>
      <c r="BN73" s="109"/>
      <c r="BO73" s="269">
        <v>0.17249999999999999</v>
      </c>
      <c r="BP73" s="109"/>
      <c r="BQ73" s="109">
        <v>1.1724999999999999</v>
      </c>
      <c r="BR73" s="109"/>
      <c r="BS73" s="109">
        <v>161.19999999999999</v>
      </c>
      <c r="BT73" s="109"/>
      <c r="BU73" s="269">
        <v>1.831964624131377E-2</v>
      </c>
      <c r="BV73" s="109"/>
      <c r="BW73" s="109">
        <v>1.0183196462413138</v>
      </c>
      <c r="BY73" s="273">
        <f t="shared" si="5"/>
        <v>-2024</v>
      </c>
      <c r="BZ73" s="273">
        <f t="shared" si="25"/>
        <v>0</v>
      </c>
      <c r="CA73" s="273">
        <f t="shared" si="26"/>
        <v>-4.9200000000000001E-2</v>
      </c>
      <c r="CB73" s="273">
        <f t="shared" si="27"/>
        <v>0</v>
      </c>
      <c r="CC73" s="273">
        <f t="shared" si="28"/>
        <v>-1.0491999999999999</v>
      </c>
      <c r="CD73" s="273">
        <f t="shared" si="29"/>
        <v>0</v>
      </c>
      <c r="CE73" s="273">
        <f t="shared" si="30"/>
        <v>-4.2299999999999997E-2</v>
      </c>
      <c r="CF73" s="273">
        <f t="shared" si="31"/>
        <v>0</v>
      </c>
      <c r="CG73" s="273">
        <f t="shared" si="32"/>
        <v>-1.0423</v>
      </c>
      <c r="CH73" s="273">
        <f t="shared" si="33"/>
        <v>0</v>
      </c>
      <c r="CI73" s="273">
        <f t="shared" si="34"/>
        <v>-0.2165</v>
      </c>
      <c r="CJ73" s="273">
        <f t="shared" si="35"/>
        <v>0</v>
      </c>
      <c r="CK73" s="273">
        <f t="shared" si="36"/>
        <v>-1.2164999999999999</v>
      </c>
      <c r="CL73" s="273">
        <f t="shared" si="37"/>
        <v>0</v>
      </c>
      <c r="CM73" s="273">
        <f t="shared" si="38"/>
        <v>0</v>
      </c>
      <c r="CN73" s="273">
        <f t="shared" si="39"/>
        <v>0</v>
      </c>
      <c r="CO73" s="273">
        <f t="shared" si="10"/>
        <v>0</v>
      </c>
      <c r="CP73" s="273">
        <f t="shared" si="11"/>
        <v>0</v>
      </c>
      <c r="CQ73" s="273">
        <f t="shared" si="12"/>
        <v>0</v>
      </c>
      <c r="CR73" s="273">
        <f t="shared" si="13"/>
        <v>0</v>
      </c>
      <c r="CS73" s="273">
        <f t="shared" si="14"/>
        <v>0</v>
      </c>
      <c r="CT73" s="273">
        <f t="shared" si="15"/>
        <v>0</v>
      </c>
      <c r="CU73" s="273">
        <f t="shared" si="16"/>
        <v>0</v>
      </c>
      <c r="CV73" s="273">
        <f t="shared" si="17"/>
        <v>0</v>
      </c>
      <c r="CW73" s="273">
        <f t="shared" si="18"/>
        <v>0</v>
      </c>
      <c r="CX73" s="273">
        <f t="shared" si="19"/>
        <v>0</v>
      </c>
      <c r="CY73" s="273">
        <f t="shared" si="20"/>
        <v>0</v>
      </c>
      <c r="CZ73" s="273">
        <f t="shared" si="21"/>
        <v>0</v>
      </c>
      <c r="DA73" s="273">
        <f t="shared" si="22"/>
        <v>0</v>
      </c>
      <c r="DB73" s="273">
        <f t="shared" si="23"/>
        <v>0</v>
      </c>
      <c r="DC73" s="273">
        <f t="shared" si="24"/>
        <v>0</v>
      </c>
    </row>
    <row r="74" spans="3:107" s="99" customFormat="1" ht="13.75" customHeight="1" x14ac:dyDescent="0.25">
      <c r="C74" s="98">
        <v>2025</v>
      </c>
      <c r="E74" s="331">
        <v>2.8000000000000001E-2</v>
      </c>
      <c r="F74" s="86"/>
      <c r="G74" s="91">
        <f t="shared" si="53"/>
        <v>1.028</v>
      </c>
      <c r="H74" s="86"/>
      <c r="I74" s="331">
        <v>2.64E-2</v>
      </c>
      <c r="J74" s="86"/>
      <c r="K74" s="91">
        <f t="shared" ref="K74" si="60">I74+1</f>
        <v>1.0264</v>
      </c>
      <c r="L74" s="86"/>
      <c r="M74" s="331">
        <v>0.31680000000000003</v>
      </c>
      <c r="N74" s="86"/>
      <c r="O74" s="91">
        <f t="shared" si="49"/>
        <v>1.3168</v>
      </c>
      <c r="P74" s="86"/>
      <c r="Q74" s="331">
        <v>0.1235</v>
      </c>
      <c r="R74" s="86"/>
      <c r="S74" s="91">
        <f t="shared" ref="S74" si="61">Q74+1</f>
        <v>1.1234999999999999</v>
      </c>
      <c r="T74" s="86"/>
      <c r="U74" s="332">
        <v>0.25069999999999998</v>
      </c>
      <c r="V74" s="86"/>
      <c r="W74" s="91">
        <f t="shared" ref="W74" si="62">U74+1</f>
        <v>1.2506999999999999</v>
      </c>
      <c r="X74" s="86"/>
      <c r="Y74" s="332">
        <v>0.27300000000000002</v>
      </c>
      <c r="Z74" s="333"/>
      <c r="AA74" s="91">
        <f t="shared" si="52"/>
        <v>1.2730000000000001</v>
      </c>
      <c r="AB74" s="86"/>
      <c r="AC74" s="89">
        <v>165</v>
      </c>
      <c r="AD74" s="109"/>
      <c r="AE74" s="334">
        <f t="shared" ref="AE74" si="63">AC74/AC73-1</f>
        <v>2.3573200992555998E-2</v>
      </c>
      <c r="AF74" s="109"/>
      <c r="AG74" s="91">
        <f t="shared" si="59"/>
        <v>1.023573200992556</v>
      </c>
      <c r="AI74" s="460"/>
      <c r="AJ74" s="152"/>
      <c r="AN74" s="159"/>
      <c r="AO74" s="159"/>
      <c r="AP74" s="159"/>
      <c r="AU74" s="269"/>
      <c r="AV74" s="109"/>
      <c r="AW74" s="109"/>
      <c r="AX74" s="109"/>
      <c r="AY74" s="269"/>
      <c r="AZ74" s="109"/>
      <c r="BA74" s="109"/>
      <c r="BB74" s="109"/>
      <c r="BC74" s="269"/>
      <c r="BD74" s="109"/>
      <c r="BE74" s="109"/>
      <c r="BF74" s="109"/>
      <c r="BG74" s="269"/>
      <c r="BH74" s="109"/>
      <c r="BI74" s="109"/>
      <c r="BJ74" s="109"/>
      <c r="BK74" s="269"/>
      <c r="BL74" s="109"/>
      <c r="BM74" s="109"/>
      <c r="BN74" s="109"/>
      <c r="BO74" s="269"/>
      <c r="BP74" s="109"/>
      <c r="BQ74" s="109"/>
      <c r="BR74" s="109"/>
      <c r="BS74" s="109"/>
      <c r="BT74" s="109"/>
      <c r="BU74" s="269"/>
      <c r="BV74" s="109"/>
      <c r="BW74" s="109"/>
      <c r="BY74" s="335"/>
      <c r="BZ74" s="335"/>
      <c r="CA74" s="335"/>
      <c r="CB74" s="335"/>
      <c r="CC74" s="335"/>
      <c r="CD74" s="335"/>
      <c r="CE74" s="335"/>
      <c r="CF74" s="335"/>
      <c r="CG74" s="335"/>
      <c r="CH74" s="335"/>
      <c r="CI74" s="335"/>
      <c r="CJ74" s="335"/>
      <c r="CK74" s="335"/>
      <c r="CL74" s="335"/>
      <c r="CM74" s="335"/>
      <c r="CN74" s="335"/>
      <c r="CO74" s="335"/>
      <c r="CP74" s="335"/>
      <c r="CQ74" s="335"/>
      <c r="CR74" s="335"/>
      <c r="CS74" s="335"/>
      <c r="CT74" s="335"/>
      <c r="CU74" s="335"/>
      <c r="CV74" s="335"/>
      <c r="CW74" s="335"/>
      <c r="CX74" s="335"/>
      <c r="CY74" s="335"/>
      <c r="CZ74" s="335"/>
      <c r="DA74" s="335"/>
      <c r="DB74" s="335"/>
      <c r="DC74" s="335"/>
    </row>
    <row r="75" spans="3:107" s="16" customFormat="1" ht="25" x14ac:dyDescent="0.25">
      <c r="C75" s="80" t="s">
        <v>251</v>
      </c>
      <c r="D75" s="143"/>
      <c r="E75" s="452">
        <f>GEOMEAN(G25:G74)-1</f>
        <v>5.4975937938568364E-2</v>
      </c>
      <c r="F75" s="453"/>
      <c r="G75" s="454"/>
      <c r="H75" s="153"/>
      <c r="I75" s="452">
        <f>GEOMEAN(K25:K74)-1</f>
        <v>7.5529456686412866E-2</v>
      </c>
      <c r="J75" s="453"/>
      <c r="K75" s="454"/>
      <c r="L75" s="153"/>
      <c r="M75" s="452">
        <f>GEOMEAN(O25:O74)-1</f>
        <v>0.10532593739558305</v>
      </c>
      <c r="N75" s="453"/>
      <c r="O75" s="454"/>
      <c r="P75" s="153"/>
      <c r="Q75" s="452">
        <f>GEOMEAN(S25:S74)-1</f>
        <v>0.12692899600807417</v>
      </c>
      <c r="R75" s="453"/>
      <c r="S75" s="454"/>
      <c r="T75" s="153"/>
      <c r="U75" s="452">
        <f>GEOMEAN(W25:W74)-1</f>
        <v>0.10057626839735812</v>
      </c>
      <c r="V75" s="453"/>
      <c r="W75" s="454"/>
      <c r="X75" s="154"/>
      <c r="Y75" s="452">
        <f>GEOMEAN(AA25:AA74)-1</f>
        <v>0.10897261821378268</v>
      </c>
      <c r="Z75" s="453"/>
      <c r="AA75" s="454"/>
      <c r="AB75" s="154"/>
      <c r="AC75" s="452">
        <f>GEOMEAN(AG25:AG74)-1</f>
        <v>3.4545366702804614E-2</v>
      </c>
      <c r="AD75" s="453"/>
      <c r="AE75" s="453"/>
      <c r="AF75" s="453"/>
      <c r="AG75" s="454"/>
      <c r="AI75" s="324">
        <f>GEOMEAN(AG40:AG74)-1</f>
        <v>2.0935263351958833E-2</v>
      </c>
      <c r="AN75" s="7"/>
      <c r="AO75" s="7"/>
      <c r="AP75" s="7"/>
      <c r="AU75" s="270"/>
      <c r="AV75" s="270"/>
      <c r="AW75" s="270"/>
      <c r="AX75" s="270"/>
      <c r="AY75" s="270"/>
      <c r="AZ75" s="270"/>
      <c r="BA75" s="270"/>
      <c r="BB75" s="270"/>
      <c r="BC75" s="270"/>
      <c r="BD75" s="270"/>
      <c r="BE75" s="270"/>
      <c r="BF75" s="270"/>
      <c r="BG75" s="270">
        <v>0.13202150865515438</v>
      </c>
      <c r="BH75" s="270"/>
      <c r="BI75" s="270"/>
      <c r="BJ75" s="270"/>
      <c r="BK75" s="270">
        <v>0.10316632306658469</v>
      </c>
      <c r="BL75" s="270"/>
      <c r="BM75" s="270"/>
      <c r="BN75" s="270"/>
      <c r="BO75" s="270">
        <v>0.10767808417396041</v>
      </c>
      <c r="BP75" s="270"/>
      <c r="BQ75" s="270"/>
      <c r="BR75" s="270"/>
      <c r="BS75" s="270">
        <v>3.5926920350494163E-2</v>
      </c>
      <c r="BT75" s="270"/>
      <c r="BU75" s="270"/>
      <c r="BV75" s="270"/>
      <c r="BW75" s="270"/>
      <c r="BY75" s="273" t="e">
        <f t="shared" ref="BY75:BY77" si="64">AS75-C75</f>
        <v>#VALUE!</v>
      </c>
      <c r="BZ75" s="273">
        <f t="shared" si="25"/>
        <v>0</v>
      </c>
      <c r="CA75" s="273">
        <f t="shared" si="26"/>
        <v>-5.4975937938568364E-2</v>
      </c>
      <c r="CB75" s="273">
        <f t="shared" si="27"/>
        <v>0</v>
      </c>
      <c r="CC75" s="273">
        <f t="shared" si="28"/>
        <v>0</v>
      </c>
      <c r="CD75" s="273">
        <f t="shared" si="29"/>
        <v>0</v>
      </c>
      <c r="CE75" s="273">
        <f t="shared" si="30"/>
        <v>-7.5529456686412866E-2</v>
      </c>
      <c r="CF75" s="273">
        <f t="shared" si="31"/>
        <v>0</v>
      </c>
      <c r="CG75" s="273">
        <f t="shared" si="32"/>
        <v>0</v>
      </c>
      <c r="CH75" s="273">
        <f t="shared" si="33"/>
        <v>0</v>
      </c>
      <c r="CI75" s="273">
        <f t="shared" si="34"/>
        <v>-0.10532593739558305</v>
      </c>
      <c r="CJ75" s="273">
        <f t="shared" si="35"/>
        <v>0</v>
      </c>
      <c r="CK75" s="273">
        <f t="shared" si="36"/>
        <v>0</v>
      </c>
      <c r="CL75" s="273">
        <f t="shared" si="37"/>
        <v>0</v>
      </c>
      <c r="CM75" s="273">
        <f t="shared" si="38"/>
        <v>5.0925126470802162E-3</v>
      </c>
      <c r="CN75" s="273">
        <f t="shared" si="39"/>
        <v>0</v>
      </c>
      <c r="CO75" s="273">
        <f t="shared" si="10"/>
        <v>0</v>
      </c>
      <c r="CP75" s="273">
        <f t="shared" si="11"/>
        <v>0</v>
      </c>
      <c r="CQ75" s="273">
        <f t="shared" si="12"/>
        <v>2.5900546692265713E-3</v>
      </c>
      <c r="CR75" s="273">
        <f t="shared" si="13"/>
        <v>0</v>
      </c>
      <c r="CS75" s="273">
        <f t="shared" si="14"/>
        <v>0</v>
      </c>
      <c r="CT75" s="273">
        <f t="shared" si="15"/>
        <v>0</v>
      </c>
      <c r="CU75" s="273">
        <f t="shared" si="16"/>
        <v>-1.2945340398222704E-3</v>
      </c>
      <c r="CV75" s="273">
        <f t="shared" si="17"/>
        <v>0</v>
      </c>
      <c r="CW75" s="273">
        <f t="shared" si="18"/>
        <v>0</v>
      </c>
      <c r="CX75" s="273">
        <f t="shared" si="19"/>
        <v>0</v>
      </c>
      <c r="CY75" s="273">
        <f t="shared" si="20"/>
        <v>1.3815536476895485E-3</v>
      </c>
      <c r="CZ75" s="273">
        <f t="shared" si="21"/>
        <v>0</v>
      </c>
      <c r="DA75" s="273">
        <f t="shared" si="22"/>
        <v>0</v>
      </c>
      <c r="DB75" s="273">
        <f t="shared" si="23"/>
        <v>0</v>
      </c>
      <c r="DC75" s="273">
        <f t="shared" si="24"/>
        <v>0</v>
      </c>
    </row>
    <row r="76" spans="3:107" s="16" customFormat="1" ht="40.25" customHeight="1" x14ac:dyDescent="0.25">
      <c r="C76" s="80" t="s">
        <v>250</v>
      </c>
      <c r="D76" s="143"/>
      <c r="E76" s="436">
        <f>((1+E75)/(1+$AC$75)-1)</f>
        <v>1.9748357001373451E-2</v>
      </c>
      <c r="F76" s="437"/>
      <c r="G76" s="438"/>
      <c r="H76" s="141"/>
      <c r="I76" s="436">
        <f>((1+I75)/(1+$AC$75)-1)</f>
        <v>3.9615556071966651E-2</v>
      </c>
      <c r="J76" s="437"/>
      <c r="K76" s="438"/>
      <c r="L76" s="141"/>
      <c r="M76" s="436">
        <f>((1+M75)/(1+$AC$75)-1)</f>
        <v>6.8417077656403702E-2</v>
      </c>
      <c r="N76" s="437"/>
      <c r="O76" s="438"/>
      <c r="P76" s="142"/>
      <c r="Q76" s="452">
        <f>((1+Q75)/(1+$AC$75)-1)</f>
        <v>8.9298770531160976E-2</v>
      </c>
      <c r="R76" s="453"/>
      <c r="S76" s="454"/>
      <c r="T76" s="142"/>
      <c r="U76" s="452">
        <f>((1+U75)/(1+$AC$75)-1)</f>
        <v>6.3826008814867441E-2</v>
      </c>
      <c r="V76" s="453"/>
      <c r="W76" s="454"/>
      <c r="X76" s="155"/>
      <c r="Y76" s="452">
        <f>((1+Y75)/(1+$AC$75)-1)</f>
        <v>7.1941989115648752E-2</v>
      </c>
      <c r="Z76" s="453"/>
      <c r="AA76" s="454"/>
      <c r="AB76" s="140"/>
      <c r="AC76" s="455" t="s">
        <v>98</v>
      </c>
      <c r="AD76" s="461"/>
      <c r="AE76" s="461"/>
      <c r="AF76" s="461"/>
      <c r="AG76" s="462"/>
      <c r="AI76" s="325" t="s">
        <v>165</v>
      </c>
      <c r="AN76" s="7"/>
      <c r="AO76" s="7"/>
      <c r="AP76" s="7"/>
      <c r="AU76" s="270"/>
      <c r="AV76" s="270"/>
      <c r="AW76" s="270"/>
      <c r="AX76" s="270"/>
      <c r="AY76" s="270"/>
      <c r="AZ76" s="270"/>
      <c r="BA76" s="270"/>
      <c r="BB76" s="270"/>
      <c r="BC76" s="270"/>
      <c r="BD76" s="270"/>
      <c r="BE76" s="270"/>
      <c r="BF76" s="270"/>
      <c r="BG76" s="270">
        <v>9.2761937562301888E-2</v>
      </c>
      <c r="BH76" s="270"/>
      <c r="BI76" s="270"/>
      <c r="BJ76" s="270"/>
      <c r="BK76" s="270">
        <v>6.4907476961155508E-2</v>
      </c>
      <c r="BL76" s="270"/>
      <c r="BM76" s="270"/>
      <c r="BN76" s="270"/>
      <c r="BO76" s="270">
        <v>6.9262765947997629E-2</v>
      </c>
      <c r="BP76" s="270"/>
      <c r="BQ76" s="270"/>
      <c r="BR76" s="270"/>
      <c r="BS76" s="270" t="s">
        <v>165</v>
      </c>
      <c r="BT76" s="270"/>
      <c r="BU76" s="270"/>
      <c r="BV76" s="270"/>
      <c r="BW76" s="270"/>
      <c r="BY76" s="273" t="e">
        <f t="shared" si="64"/>
        <v>#VALUE!</v>
      </c>
      <c r="BZ76" s="273">
        <f t="shared" si="25"/>
        <v>0</v>
      </c>
      <c r="CA76" s="273">
        <f t="shared" si="26"/>
        <v>-1.9748357001373451E-2</v>
      </c>
      <c r="CB76" s="273">
        <f t="shared" si="27"/>
        <v>0</v>
      </c>
      <c r="CC76" s="273">
        <f t="shared" si="28"/>
        <v>0</v>
      </c>
      <c r="CD76" s="273">
        <f t="shared" si="29"/>
        <v>0</v>
      </c>
      <c r="CE76" s="273">
        <f t="shared" si="30"/>
        <v>-3.9615556071966651E-2</v>
      </c>
      <c r="CF76" s="273">
        <f t="shared" si="31"/>
        <v>0</v>
      </c>
      <c r="CG76" s="273">
        <f t="shared" si="32"/>
        <v>0</v>
      </c>
      <c r="CH76" s="273">
        <f t="shared" si="33"/>
        <v>0</v>
      </c>
      <c r="CI76" s="273">
        <f t="shared" si="34"/>
        <v>-6.8417077656403702E-2</v>
      </c>
      <c r="CJ76" s="273">
        <f t="shared" si="35"/>
        <v>0</v>
      </c>
      <c r="CK76" s="273">
        <f t="shared" si="36"/>
        <v>0</v>
      </c>
      <c r="CL76" s="273">
        <f t="shared" si="37"/>
        <v>0</v>
      </c>
      <c r="CM76" s="273">
        <f t="shared" si="38"/>
        <v>3.4631670311409124E-3</v>
      </c>
      <c r="CN76" s="273">
        <f t="shared" si="39"/>
        <v>0</v>
      </c>
      <c r="CO76" s="273">
        <f t="shared" si="10"/>
        <v>0</v>
      </c>
      <c r="CP76" s="273">
        <f t="shared" si="11"/>
        <v>0</v>
      </c>
      <c r="CQ76" s="273">
        <f t="shared" si="12"/>
        <v>1.0814681462880671E-3</v>
      </c>
      <c r="CR76" s="273">
        <f t="shared" si="13"/>
        <v>0</v>
      </c>
      <c r="CS76" s="273">
        <f t="shared" si="14"/>
        <v>0</v>
      </c>
      <c r="CT76" s="273">
        <f t="shared" si="15"/>
        <v>0</v>
      </c>
      <c r="CU76" s="273">
        <f t="shared" si="16"/>
        <v>-2.6792231676511236E-3</v>
      </c>
      <c r="CV76" s="273">
        <f t="shared" si="17"/>
        <v>0</v>
      </c>
      <c r="CW76" s="273">
        <f t="shared" si="18"/>
        <v>0</v>
      </c>
      <c r="CX76" s="273">
        <f t="shared" si="19"/>
        <v>0</v>
      </c>
      <c r="CY76" s="273" t="e">
        <f t="shared" si="20"/>
        <v>#VALUE!</v>
      </c>
      <c r="CZ76" s="273">
        <f t="shared" si="21"/>
        <v>0</v>
      </c>
      <c r="DA76" s="273">
        <f t="shared" si="22"/>
        <v>0</v>
      </c>
      <c r="DB76" s="273">
        <f t="shared" si="23"/>
        <v>0</v>
      </c>
      <c r="DC76" s="273">
        <f t="shared" si="24"/>
        <v>0</v>
      </c>
    </row>
    <row r="77" spans="3:107" s="16" customFormat="1" ht="56.25" customHeight="1" x14ac:dyDescent="0.25">
      <c r="C77" s="80" t="s">
        <v>252</v>
      </c>
      <c r="D77" s="143"/>
      <c r="E77" s="436">
        <f>(1+E76)*(1+'Résumé des taux'!$H$5)-1</f>
        <v>4.1088684578886703E-2</v>
      </c>
      <c r="F77" s="437"/>
      <c r="G77" s="438"/>
      <c r="H77" s="141"/>
      <c r="I77" s="436">
        <f>(1+I76)*(1+'Résumé des taux'!$H$5)-1</f>
        <v>6.1371645570843292E-2</v>
      </c>
      <c r="J77" s="437"/>
      <c r="K77" s="438"/>
      <c r="L77" s="141"/>
      <c r="M77" s="436">
        <f>(1+M76)*(1+'Résumé des taux'!$H$5)-1</f>
        <v>9.0775898114465292E-2</v>
      </c>
      <c r="N77" s="437"/>
      <c r="O77" s="438"/>
      <c r="P77" s="142"/>
      <c r="Q77" s="452">
        <f>(1+Q76)*(1+'Résumé des taux'!$H$5)-1</f>
        <v>0.11209458327585953</v>
      </c>
      <c r="R77" s="453"/>
      <c r="S77" s="454"/>
      <c r="T77" s="142"/>
      <c r="U77" s="452">
        <f>(1+U76)*(1+'Résumé des taux'!$H$5)-1</f>
        <v>8.6088751733468749E-2</v>
      </c>
      <c r="V77" s="453"/>
      <c r="W77" s="454"/>
      <c r="X77" s="155"/>
      <c r="Y77" s="452">
        <f>(1+Y76)*(1+'Résumé des taux'!$H$5)-1</f>
        <v>9.4374575581476439E-2</v>
      </c>
      <c r="Z77" s="453"/>
      <c r="AA77" s="454"/>
      <c r="AB77" s="140"/>
      <c r="AC77" s="455" t="s">
        <v>98</v>
      </c>
      <c r="AD77" s="456"/>
      <c r="AE77" s="456"/>
      <c r="AF77" s="456"/>
      <c r="AG77" s="457"/>
      <c r="AI77" s="325" t="s">
        <v>165</v>
      </c>
      <c r="AN77" s="7"/>
      <c r="AO77" s="7"/>
      <c r="AP77" s="7"/>
      <c r="AU77" s="270"/>
      <c r="AV77" s="270"/>
      <c r="AW77" s="270"/>
      <c r="AX77" s="270"/>
      <c r="AY77" s="270"/>
      <c r="AZ77" s="270"/>
      <c r="BA77" s="270"/>
      <c r="BB77" s="270"/>
      <c r="BC77" s="270"/>
      <c r="BD77" s="270"/>
      <c r="BE77" s="270"/>
      <c r="BF77" s="270"/>
      <c r="BG77" s="270">
        <v>0.1156279811057932</v>
      </c>
      <c r="BH77" s="270"/>
      <c r="BI77" s="270"/>
      <c r="BJ77" s="270"/>
      <c r="BK77" s="270">
        <v>8.7190665916567767E-2</v>
      </c>
      <c r="BL77" s="270"/>
      <c r="BM77" s="270"/>
      <c r="BN77" s="270"/>
      <c r="BO77" s="270">
        <v>9.1637089325459664E-2</v>
      </c>
      <c r="BP77" s="270"/>
      <c r="BQ77" s="270"/>
      <c r="BR77" s="270"/>
      <c r="BS77" s="270" t="s">
        <v>165</v>
      </c>
      <c r="BT77" s="270"/>
      <c r="BU77" s="270"/>
      <c r="BV77" s="270"/>
      <c r="BW77" s="270"/>
      <c r="BY77" s="273" t="e">
        <f t="shared" si="64"/>
        <v>#VALUE!</v>
      </c>
      <c r="BZ77" s="273">
        <f t="shared" si="25"/>
        <v>0</v>
      </c>
      <c r="CA77" s="273">
        <f t="shared" si="26"/>
        <v>-4.1088684578886703E-2</v>
      </c>
      <c r="CB77" s="273">
        <f t="shared" si="27"/>
        <v>0</v>
      </c>
      <c r="CC77" s="273">
        <f t="shared" si="28"/>
        <v>0</v>
      </c>
      <c r="CD77" s="273">
        <f t="shared" si="29"/>
        <v>0</v>
      </c>
      <c r="CE77" s="273">
        <f t="shared" si="30"/>
        <v>-6.1371645570843292E-2</v>
      </c>
      <c r="CF77" s="273">
        <f t="shared" si="31"/>
        <v>0</v>
      </c>
      <c r="CG77" s="273">
        <f t="shared" si="32"/>
        <v>0</v>
      </c>
      <c r="CH77" s="273">
        <f t="shared" si="33"/>
        <v>0</v>
      </c>
      <c r="CI77" s="273">
        <f t="shared" si="34"/>
        <v>-9.0775898114465292E-2</v>
      </c>
      <c r="CJ77" s="273">
        <f t="shared" si="35"/>
        <v>0</v>
      </c>
      <c r="CK77" s="273">
        <f t="shared" si="36"/>
        <v>0</v>
      </c>
      <c r="CL77" s="273">
        <f t="shared" si="37"/>
        <v>0</v>
      </c>
      <c r="CM77" s="273">
        <f t="shared" si="38"/>
        <v>3.533397829933671E-3</v>
      </c>
      <c r="CN77" s="273">
        <f t="shared" si="39"/>
        <v>0</v>
      </c>
      <c r="CO77" s="273">
        <f t="shared" si="10"/>
        <v>0</v>
      </c>
      <c r="CP77" s="273">
        <f t="shared" si="11"/>
        <v>0</v>
      </c>
      <c r="CQ77" s="273">
        <f t="shared" si="12"/>
        <v>1.1019141830990176E-3</v>
      </c>
      <c r="CR77" s="273">
        <f t="shared" si="13"/>
        <v>0</v>
      </c>
      <c r="CS77" s="273">
        <f t="shared" si="14"/>
        <v>0</v>
      </c>
      <c r="CT77" s="273">
        <f t="shared" si="15"/>
        <v>0</v>
      </c>
      <c r="CU77" s="273">
        <f t="shared" si="16"/>
        <v>-2.7374862560167745E-3</v>
      </c>
      <c r="CV77" s="273">
        <f t="shared" si="17"/>
        <v>0</v>
      </c>
      <c r="CW77" s="273">
        <f t="shared" si="18"/>
        <v>0</v>
      </c>
      <c r="CX77" s="273">
        <f t="shared" si="19"/>
        <v>0</v>
      </c>
      <c r="CY77" s="273" t="e">
        <f t="shared" si="20"/>
        <v>#VALUE!</v>
      </c>
      <c r="CZ77" s="273">
        <f t="shared" si="21"/>
        <v>0</v>
      </c>
      <c r="DA77" s="273">
        <f t="shared" si="22"/>
        <v>0</v>
      </c>
      <c r="DB77" s="273">
        <f t="shared" si="23"/>
        <v>0</v>
      </c>
      <c r="DC77" s="273">
        <f t="shared" si="24"/>
        <v>0</v>
      </c>
    </row>
    <row r="78" spans="3:107" s="16" customFormat="1" ht="33.75" customHeight="1" x14ac:dyDescent="0.25">
      <c r="C78" s="80" t="s">
        <v>253</v>
      </c>
      <c r="D78" s="143"/>
      <c r="E78" s="436">
        <f>STDEV(G25:G74)</f>
        <v>4.5650626417113177E-2</v>
      </c>
      <c r="F78" s="437"/>
      <c r="G78" s="438"/>
      <c r="H78" s="141"/>
      <c r="I78" s="436">
        <f>STDEV(K25:K74)</f>
        <v>7.8586972704528205E-2</v>
      </c>
      <c r="J78" s="437"/>
      <c r="K78" s="438"/>
      <c r="L78" s="141"/>
      <c r="M78" s="436">
        <f>STDEV(O25:O74)</f>
        <v>0.15894281604393634</v>
      </c>
      <c r="N78" s="437"/>
      <c r="O78" s="438"/>
      <c r="P78" s="142"/>
      <c r="Q78" s="436">
        <f>STDEV(S25:S74)</f>
        <v>0.15626473735407556</v>
      </c>
      <c r="R78" s="437"/>
      <c r="S78" s="438"/>
      <c r="T78" s="142"/>
      <c r="U78" s="436">
        <f>STDEV(W25:W74)</f>
        <v>0.18904590274668129</v>
      </c>
      <c r="V78" s="437"/>
      <c r="W78" s="438"/>
      <c r="X78" s="155"/>
      <c r="Y78" s="436">
        <f>STDEV(AA25:AA74)</f>
        <v>0.23968914844755732</v>
      </c>
      <c r="Z78" s="437"/>
      <c r="AA78" s="438"/>
      <c r="AB78" s="141"/>
      <c r="AC78" s="436">
        <f>STDEV(AE25:AE74)</f>
        <v>2.8435896847129591E-2</v>
      </c>
      <c r="AD78" s="437"/>
      <c r="AE78" s="437"/>
      <c r="AF78" s="437"/>
      <c r="AG78" s="438"/>
      <c r="AI78" s="324">
        <f>STDEV(AE40:AE74)</f>
        <v>1.2113384430071001E-2</v>
      </c>
      <c r="AN78" s="7"/>
      <c r="AO78" s="7"/>
      <c r="AP78" s="7"/>
      <c r="AU78" s="270"/>
      <c r="AV78" s="270"/>
      <c r="AW78" s="270"/>
      <c r="AX78" s="270"/>
      <c r="AY78" s="270"/>
      <c r="AZ78" s="270"/>
      <c r="BA78" s="270"/>
      <c r="BB78" s="270"/>
      <c r="BC78" s="270"/>
      <c r="BD78" s="270"/>
      <c r="BE78" s="270"/>
      <c r="BF78" s="270"/>
      <c r="BG78" s="270">
        <v>0.16082807892135426</v>
      </c>
      <c r="BH78" s="270"/>
      <c r="BI78" s="270"/>
      <c r="BJ78" s="270"/>
      <c r="BK78" s="270">
        <v>0.19257109909541484</v>
      </c>
      <c r="BL78" s="270"/>
      <c r="BM78" s="270"/>
      <c r="BN78" s="270"/>
      <c r="BO78" s="270">
        <v>0.23905044343962292</v>
      </c>
      <c r="BP78" s="270"/>
      <c r="BQ78" s="270"/>
      <c r="BR78" s="270"/>
      <c r="BS78" s="270">
        <v>2.9591634730458859E-2</v>
      </c>
      <c r="BT78" s="270"/>
      <c r="BU78" s="270"/>
      <c r="BV78" s="270"/>
      <c r="BW78" s="270"/>
      <c r="BY78" s="274"/>
      <c r="BZ78" s="274"/>
      <c r="CA78" s="274"/>
      <c r="CB78" s="274"/>
      <c r="CC78" s="274"/>
      <c r="CD78" s="274"/>
      <c r="CE78" s="274"/>
      <c r="CF78" s="274"/>
      <c r="CG78" s="274"/>
      <c r="CH78" s="274"/>
      <c r="CI78" s="274"/>
      <c r="CJ78" s="274"/>
      <c r="CK78" s="274"/>
      <c r="CL78" s="274"/>
      <c r="CM78" s="274"/>
      <c r="CN78" s="274"/>
      <c r="CO78" s="274"/>
      <c r="CP78" s="274"/>
      <c r="CQ78" s="274"/>
      <c r="CR78" s="274"/>
      <c r="CS78" s="274"/>
      <c r="CT78" s="274"/>
      <c r="CU78" s="274"/>
      <c r="CV78" s="274"/>
      <c r="CW78" s="274"/>
      <c r="CX78" s="274"/>
      <c r="CY78" s="274"/>
      <c r="CZ78" s="274"/>
      <c r="DA78" s="274"/>
      <c r="DB78" s="274"/>
      <c r="DC78" s="274"/>
    </row>
    <row r="79" spans="3:107" s="16" customFormat="1" ht="31.5" customHeight="1" x14ac:dyDescent="0.25">
      <c r="C79" s="160" t="s">
        <v>99</v>
      </c>
      <c r="D79" s="7"/>
      <c r="E79" s="43"/>
      <c r="F79" s="43"/>
      <c r="G79" s="43"/>
      <c r="H79" s="7"/>
      <c r="I79" s="43"/>
      <c r="J79" s="43"/>
      <c r="K79" s="43"/>
      <c r="L79" s="7"/>
      <c r="M79" s="43"/>
      <c r="N79" s="43"/>
      <c r="O79" s="43"/>
      <c r="P79" s="7"/>
      <c r="Q79" s="43"/>
      <c r="R79" s="43"/>
      <c r="S79" s="43"/>
      <c r="T79" s="7"/>
      <c r="U79" s="43"/>
      <c r="V79" s="43"/>
      <c r="W79" s="43"/>
      <c r="X79" s="7"/>
      <c r="Y79" s="7"/>
      <c r="Z79" s="7"/>
      <c r="AA79" s="7"/>
      <c r="AB79" s="7"/>
      <c r="AC79" s="43"/>
      <c r="AD79" s="43"/>
      <c r="AE79" s="43"/>
      <c r="AF79" s="43"/>
      <c r="AG79" s="43"/>
      <c r="AN79" s="7"/>
      <c r="AO79" s="7"/>
      <c r="AP79" s="7"/>
      <c r="BY79" s="274"/>
      <c r="BZ79" s="274"/>
      <c r="CA79" s="274"/>
      <c r="CB79" s="274"/>
      <c r="CC79" s="274"/>
      <c r="CD79" s="274"/>
      <c r="CE79" s="274"/>
      <c r="CF79" s="274"/>
      <c r="CG79" s="274"/>
      <c r="CH79" s="274"/>
      <c r="CI79" s="274"/>
      <c r="CJ79" s="274"/>
      <c r="CK79" s="274"/>
      <c r="CL79" s="274"/>
      <c r="CM79" s="274"/>
      <c r="CN79" s="274"/>
      <c r="CO79" s="274"/>
      <c r="CP79" s="274"/>
      <c r="CQ79" s="274"/>
      <c r="CR79" s="274"/>
      <c r="CS79" s="274"/>
      <c r="CT79" s="274"/>
      <c r="CU79" s="274"/>
      <c r="CV79" s="274"/>
      <c r="CW79" s="274"/>
      <c r="CX79" s="274"/>
      <c r="CY79" s="274"/>
      <c r="CZ79" s="274"/>
      <c r="DA79" s="274"/>
      <c r="DB79" s="274"/>
      <c r="DC79" s="274"/>
    </row>
    <row r="80" spans="3:107" s="16" customFormat="1" x14ac:dyDescent="0.25">
      <c r="C80" s="24"/>
      <c r="E80" s="25"/>
      <c r="F80" s="25"/>
      <c r="G80" s="25"/>
      <c r="H80" s="25"/>
      <c r="I80" s="25"/>
      <c r="J80" s="25"/>
      <c r="K80" s="25"/>
      <c r="L80" s="25"/>
      <c r="M80" s="25"/>
      <c r="N80" s="25"/>
      <c r="O80" s="25"/>
      <c r="P80" s="93"/>
      <c r="Q80" s="93"/>
      <c r="R80" s="93"/>
      <c r="S80" s="93"/>
      <c r="T80" s="93"/>
      <c r="U80" s="92"/>
      <c r="V80" s="93"/>
      <c r="W80" s="93"/>
      <c r="X80" s="93"/>
      <c r="Y80" s="93"/>
      <c r="Z80" s="93"/>
      <c r="AA80" s="93"/>
      <c r="AB80" s="93"/>
      <c r="AC80" s="25"/>
      <c r="AD80" s="25"/>
      <c r="AE80" s="25"/>
      <c r="AF80" s="25"/>
      <c r="AG80" s="25"/>
      <c r="AN80" s="7"/>
      <c r="AO80" s="7"/>
      <c r="AP80" s="7"/>
      <c r="AU80" s="271"/>
      <c r="AV80" s="271"/>
      <c r="AW80" s="271"/>
      <c r="AX80" s="271"/>
      <c r="AY80" s="271"/>
      <c r="AZ80" s="271"/>
      <c r="BA80" s="271"/>
      <c r="BB80" s="271"/>
      <c r="BC80" s="271"/>
      <c r="BD80" s="271"/>
      <c r="BE80" s="271"/>
      <c r="BF80" s="271"/>
      <c r="BG80" s="271"/>
      <c r="BH80" s="271"/>
      <c r="BI80" s="271"/>
      <c r="BJ80" s="271"/>
      <c r="BK80" s="272"/>
      <c r="BL80" s="271"/>
      <c r="BM80" s="271"/>
      <c r="BN80" s="271"/>
      <c r="BO80" s="271"/>
      <c r="BP80" s="271"/>
      <c r="BQ80" s="271"/>
      <c r="BR80" s="271"/>
      <c r="BS80" s="271"/>
      <c r="BT80" s="271"/>
      <c r="BU80" s="271"/>
      <c r="BV80" s="271"/>
      <c r="BW80" s="271"/>
      <c r="BY80" s="274"/>
      <c r="BZ80" s="274"/>
      <c r="CA80" s="274"/>
      <c r="CB80" s="274"/>
      <c r="CC80" s="274"/>
      <c r="CD80" s="274"/>
      <c r="CE80" s="274"/>
      <c r="CF80" s="274"/>
      <c r="CG80" s="274"/>
      <c r="CH80" s="274"/>
      <c r="CI80" s="274"/>
      <c r="CJ80" s="274"/>
      <c r="CK80" s="274"/>
      <c r="CL80" s="274"/>
      <c r="CM80" s="274"/>
      <c r="CN80" s="274"/>
      <c r="CO80" s="274"/>
      <c r="CP80" s="274"/>
      <c r="CQ80" s="274"/>
      <c r="CR80" s="274"/>
      <c r="CS80" s="274"/>
      <c r="CT80" s="274"/>
      <c r="CU80" s="274"/>
      <c r="CV80" s="274"/>
      <c r="CW80" s="274"/>
      <c r="CX80" s="274"/>
      <c r="CY80" s="274"/>
      <c r="CZ80" s="274"/>
      <c r="DA80" s="274"/>
      <c r="DB80" s="274"/>
      <c r="DC80" s="274"/>
    </row>
    <row r="81" spans="3:108" s="16" customFormat="1" x14ac:dyDescent="0.25">
      <c r="C81" s="24"/>
      <c r="E81" s="25"/>
      <c r="F81" s="25"/>
      <c r="G81" s="25"/>
      <c r="H81" s="25"/>
      <c r="I81" s="25"/>
      <c r="J81" s="25"/>
      <c r="K81" s="25"/>
      <c r="L81" s="25"/>
      <c r="M81" s="25"/>
      <c r="N81" s="25"/>
      <c r="O81" s="25"/>
      <c r="P81" s="93"/>
      <c r="Q81" s="93"/>
      <c r="R81" s="93"/>
      <c r="S81" s="93"/>
      <c r="T81" s="93"/>
      <c r="U81" s="92"/>
      <c r="V81" s="93"/>
      <c r="W81" s="93"/>
      <c r="X81" s="93"/>
      <c r="Y81" s="93"/>
      <c r="Z81" s="93"/>
      <c r="AA81" s="93"/>
      <c r="AB81" s="93"/>
      <c r="AC81" s="25"/>
      <c r="AD81" s="25"/>
      <c r="AE81" s="25"/>
      <c r="AF81" s="25"/>
      <c r="AG81" s="25"/>
      <c r="AN81" s="7"/>
      <c r="AO81" s="7"/>
      <c r="AP81" s="7"/>
      <c r="AU81" s="271"/>
      <c r="AV81" s="271"/>
      <c r="AW81" s="271"/>
      <c r="AX81" s="271"/>
      <c r="AY81" s="271"/>
      <c r="AZ81" s="271"/>
      <c r="BA81" s="271"/>
      <c r="BB81" s="271"/>
      <c r="BC81" s="271"/>
      <c r="BD81" s="271"/>
      <c r="BE81" s="271"/>
      <c r="BF81" s="271"/>
      <c r="BG81" s="271"/>
      <c r="BH81" s="271"/>
      <c r="BI81" s="271"/>
      <c r="BJ81" s="271"/>
      <c r="BK81" s="272"/>
      <c r="BL81" s="271"/>
      <c r="BM81" s="271"/>
      <c r="BN81" s="271"/>
      <c r="BO81" s="271"/>
      <c r="BP81" s="271"/>
      <c r="BQ81" s="271"/>
      <c r="BR81" s="271"/>
      <c r="BS81" s="271"/>
      <c r="BT81" s="271"/>
      <c r="BU81" s="271"/>
      <c r="BV81" s="271"/>
      <c r="BW81" s="271"/>
      <c r="BY81" s="274"/>
      <c r="BZ81" s="274"/>
      <c r="CA81" s="274"/>
      <c r="CB81" s="274"/>
      <c r="CC81" s="274"/>
      <c r="CD81" s="274"/>
      <c r="CE81" s="274"/>
      <c r="CF81" s="274"/>
      <c r="CG81" s="274"/>
      <c r="CH81" s="274"/>
      <c r="CI81" s="274"/>
      <c r="CJ81" s="274"/>
      <c r="CK81" s="274"/>
      <c r="CL81" s="274"/>
      <c r="CM81" s="274"/>
      <c r="CN81" s="274"/>
      <c r="CO81" s="274"/>
      <c r="CP81" s="274"/>
      <c r="CQ81" s="274"/>
      <c r="CR81" s="274"/>
      <c r="CS81" s="274"/>
      <c r="CT81" s="274"/>
      <c r="CU81" s="274"/>
      <c r="CV81" s="274"/>
      <c r="CW81" s="274"/>
      <c r="CX81" s="274"/>
      <c r="CY81" s="274"/>
      <c r="CZ81" s="274"/>
      <c r="DA81" s="274"/>
      <c r="DB81" s="274"/>
      <c r="DC81" s="274"/>
    </row>
    <row r="82" spans="3:108" s="16" customFormat="1" x14ac:dyDescent="0.25">
      <c r="C82" s="24"/>
      <c r="E82" s="25"/>
      <c r="F82" s="25"/>
      <c r="G82" s="25"/>
      <c r="H82" s="25"/>
      <c r="I82" s="25"/>
      <c r="J82" s="25"/>
      <c r="K82" s="25"/>
      <c r="L82" s="25"/>
      <c r="M82" s="25"/>
      <c r="N82" s="25"/>
      <c r="O82" s="25"/>
      <c r="P82" s="93"/>
      <c r="Q82" s="93"/>
      <c r="R82" s="93"/>
      <c r="S82" s="93"/>
      <c r="T82" s="93"/>
      <c r="U82" s="92"/>
      <c r="V82" s="93"/>
      <c r="W82" s="93"/>
      <c r="X82" s="93"/>
      <c r="Y82" s="93"/>
      <c r="Z82" s="93"/>
      <c r="AA82" s="93"/>
      <c r="AB82" s="93"/>
      <c r="AC82" s="25"/>
      <c r="AD82" s="25"/>
      <c r="AE82" s="25"/>
      <c r="AF82" s="25"/>
      <c r="AG82" s="25"/>
      <c r="AN82" s="7"/>
      <c r="AO82" s="7"/>
      <c r="AP82" s="7"/>
      <c r="AU82" s="271"/>
      <c r="AV82" s="271"/>
      <c r="AW82" s="271"/>
      <c r="AX82" s="271"/>
      <c r="AY82" s="271"/>
      <c r="AZ82" s="271"/>
      <c r="BA82" s="271"/>
      <c r="BB82" s="271"/>
      <c r="BC82" s="271"/>
      <c r="BD82" s="271"/>
      <c r="BE82" s="271"/>
      <c r="BF82" s="271"/>
      <c r="BG82" s="271"/>
      <c r="BH82" s="271"/>
      <c r="BI82" s="271"/>
      <c r="BJ82" s="271"/>
      <c r="BK82" s="272"/>
      <c r="BL82" s="271"/>
      <c r="BM82" s="271"/>
      <c r="BN82" s="271"/>
      <c r="BO82" s="271"/>
      <c r="BP82" s="271"/>
      <c r="BQ82" s="271"/>
      <c r="BR82" s="271"/>
      <c r="BS82" s="271"/>
      <c r="BT82" s="271"/>
      <c r="BU82" s="271"/>
      <c r="BV82" s="271"/>
      <c r="BW82" s="271"/>
      <c r="BY82" s="274"/>
      <c r="BZ82" s="274"/>
      <c r="CA82" s="274"/>
      <c r="CB82" s="274"/>
      <c r="CC82" s="274"/>
      <c r="CD82" s="274"/>
      <c r="CE82" s="274"/>
      <c r="CF82" s="274"/>
      <c r="CG82" s="274"/>
      <c r="CH82" s="274"/>
      <c r="CI82" s="274"/>
      <c r="CJ82" s="274"/>
      <c r="CK82" s="274"/>
      <c r="CL82" s="274"/>
      <c r="CM82" s="274"/>
      <c r="CN82" s="274"/>
      <c r="CO82" s="274"/>
      <c r="CP82" s="274"/>
      <c r="CQ82" s="274"/>
      <c r="CR82" s="274"/>
      <c r="CS82" s="274"/>
      <c r="CT82" s="274"/>
      <c r="CU82" s="274"/>
      <c r="CV82" s="274"/>
      <c r="CW82" s="274"/>
      <c r="CX82" s="274"/>
      <c r="CY82" s="274"/>
      <c r="CZ82" s="274"/>
      <c r="DA82" s="274"/>
      <c r="DB82" s="274"/>
      <c r="DC82" s="274"/>
    </row>
    <row r="83" spans="3:108" s="16" customFormat="1" ht="72.5" customHeight="1" x14ac:dyDescent="0.25">
      <c r="C83" s="24"/>
      <c r="E83" s="25"/>
      <c r="F83" s="25"/>
      <c r="G83" s="25"/>
      <c r="H83" s="25"/>
      <c r="I83" s="25"/>
      <c r="J83" s="25"/>
      <c r="K83" s="25"/>
      <c r="L83" s="25"/>
      <c r="M83" s="25"/>
      <c r="N83" s="25"/>
      <c r="O83" s="25"/>
      <c r="P83" s="93"/>
      <c r="Q83" s="93"/>
      <c r="R83" s="93"/>
      <c r="S83" s="93"/>
      <c r="T83" s="93"/>
      <c r="U83" s="92"/>
      <c r="V83" s="93"/>
      <c r="W83" s="93"/>
      <c r="X83" s="93"/>
      <c r="Y83" s="93"/>
      <c r="Z83" s="93"/>
      <c r="AA83" s="93"/>
      <c r="AB83" s="25"/>
      <c r="AC83" s="25"/>
      <c r="AD83" s="25"/>
      <c r="AE83" s="25"/>
      <c r="AF83" s="25"/>
      <c r="AG83" s="25"/>
      <c r="AN83" s="7"/>
      <c r="AO83" s="7"/>
      <c r="AP83" s="7"/>
      <c r="BY83" s="274"/>
      <c r="BZ83" s="274"/>
      <c r="CA83" s="274"/>
      <c r="CB83" s="274"/>
      <c r="CC83" s="274"/>
      <c r="CD83" s="274"/>
      <c r="CE83" s="274"/>
      <c r="CF83" s="274"/>
      <c r="CG83" s="274"/>
      <c r="CH83" s="274"/>
      <c r="CI83" s="274"/>
      <c r="CJ83" s="274"/>
      <c r="CK83" s="274"/>
      <c r="CL83" s="274"/>
      <c r="CM83" s="274"/>
      <c r="CN83" s="274"/>
      <c r="CO83" s="274"/>
      <c r="CP83" s="274"/>
      <c r="CQ83" s="274"/>
      <c r="CR83" s="274"/>
      <c r="CS83" s="274"/>
      <c r="CT83" s="274"/>
      <c r="CU83" s="274"/>
      <c r="CV83" s="274"/>
      <c r="CW83" s="274"/>
      <c r="CX83" s="274"/>
      <c r="CY83" s="274"/>
      <c r="CZ83" s="274"/>
      <c r="DA83" s="274"/>
      <c r="DB83" s="274"/>
      <c r="DC83" s="274"/>
    </row>
    <row r="84" spans="3:108" s="16" customFormat="1" ht="18" x14ac:dyDescent="0.4">
      <c r="C84" s="445" t="s">
        <v>100</v>
      </c>
      <c r="D84" s="445"/>
      <c r="E84" s="445"/>
      <c r="F84" s="445"/>
      <c r="G84" s="445"/>
      <c r="H84" s="445"/>
      <c r="I84" s="445"/>
      <c r="J84" s="445"/>
      <c r="K84" s="445"/>
      <c r="L84" s="445"/>
      <c r="M84" s="445"/>
      <c r="N84" s="445"/>
      <c r="O84" s="445"/>
      <c r="P84" s="445"/>
      <c r="Q84" s="445"/>
      <c r="R84" s="445"/>
      <c r="S84" s="445"/>
      <c r="T84" s="445"/>
      <c r="U84" s="445"/>
      <c r="V84" s="445"/>
      <c r="W84" s="445"/>
      <c r="X84" s="445"/>
      <c r="Y84" s="445"/>
      <c r="Z84" s="445"/>
      <c r="AA84" s="445"/>
      <c r="AB84" s="445"/>
      <c r="AC84" s="445"/>
      <c r="AD84" s="445"/>
      <c r="AE84" s="445"/>
      <c r="AF84" s="445"/>
      <c r="AG84" s="445"/>
      <c r="AN84" s="7"/>
      <c r="AO84" s="7"/>
      <c r="AP84" s="7"/>
      <c r="BK84" s="272"/>
      <c r="BY84" s="274"/>
      <c r="BZ84" s="274"/>
      <c r="CA84" s="274"/>
      <c r="CB84" s="274"/>
      <c r="CC84" s="274"/>
      <c r="CD84" s="274"/>
      <c r="CE84" s="274"/>
      <c r="CF84" s="274"/>
      <c r="CG84" s="274"/>
      <c r="CH84" s="274"/>
      <c r="CI84" s="274"/>
      <c r="CJ84" s="274"/>
      <c r="CK84" s="274"/>
      <c r="CL84" s="274"/>
      <c r="CM84" s="274"/>
      <c r="CN84" s="274"/>
      <c r="CO84" s="274"/>
      <c r="CP84" s="274"/>
      <c r="CQ84" s="274"/>
      <c r="CR84" s="274"/>
      <c r="CS84" s="274"/>
      <c r="CT84" s="274"/>
      <c r="CU84" s="274"/>
      <c r="CV84" s="274"/>
      <c r="CW84" s="274"/>
      <c r="CX84" s="274"/>
      <c r="CY84" s="274"/>
      <c r="CZ84" s="274"/>
      <c r="DA84" s="274"/>
      <c r="DB84" s="274"/>
      <c r="DC84" s="274"/>
    </row>
    <row r="85" spans="3:108" s="16" customFormat="1" ht="37.5" x14ac:dyDescent="0.25">
      <c r="C85" s="6"/>
      <c r="D85" s="7"/>
      <c r="E85" s="6"/>
      <c r="F85" s="6"/>
      <c r="G85" s="6"/>
      <c r="H85" s="6"/>
      <c r="I85" s="6"/>
      <c r="J85" s="6"/>
      <c r="K85" s="6"/>
      <c r="L85" s="6"/>
      <c r="M85" s="6"/>
      <c r="N85" s="6"/>
      <c r="O85" s="6"/>
      <c r="P85" s="87"/>
      <c r="Q85" s="87"/>
      <c r="R85" s="87"/>
      <c r="S85" s="87"/>
      <c r="T85" s="87"/>
      <c r="U85" s="86"/>
      <c r="V85" s="87"/>
      <c r="W85" s="87"/>
      <c r="X85" s="87"/>
      <c r="Y85" s="87"/>
      <c r="Z85" s="87"/>
      <c r="AA85" s="87"/>
      <c r="AB85" s="87"/>
      <c r="AC85" s="6"/>
      <c r="AD85" s="7"/>
      <c r="AE85" s="7"/>
      <c r="AF85" s="7"/>
      <c r="AG85" s="7"/>
      <c r="AN85" s="7"/>
      <c r="AO85" s="7"/>
      <c r="AP85" s="7"/>
      <c r="BG85" s="16" t="s">
        <v>155</v>
      </c>
      <c r="BK85" s="16" t="s">
        <v>156</v>
      </c>
      <c r="BO85" s="16" t="s">
        <v>157</v>
      </c>
      <c r="BS85" s="16" t="s">
        <v>23</v>
      </c>
      <c r="BY85" s="274"/>
      <c r="BZ85" s="274"/>
      <c r="CA85" s="274"/>
      <c r="CB85" s="274"/>
      <c r="CC85" s="274"/>
      <c r="CD85" s="274"/>
      <c r="CE85" s="274"/>
      <c r="CF85" s="274"/>
      <c r="CG85" s="274"/>
      <c r="CH85" s="274"/>
      <c r="CI85" s="274"/>
      <c r="CJ85" s="274"/>
      <c r="CK85" s="274"/>
      <c r="CL85" s="274"/>
      <c r="CM85" s="274"/>
      <c r="CN85" s="274"/>
      <c r="CO85" s="274"/>
      <c r="CP85" s="274"/>
      <c r="CQ85" s="274"/>
      <c r="CR85" s="274"/>
      <c r="CS85" s="274"/>
      <c r="CT85" s="274"/>
      <c r="CU85" s="274"/>
      <c r="CV85" s="274"/>
      <c r="CW85" s="274"/>
      <c r="CX85" s="274"/>
      <c r="CY85" s="274"/>
      <c r="CZ85" s="274"/>
      <c r="DA85" s="274"/>
      <c r="DB85" s="274"/>
      <c r="DC85" s="274"/>
    </row>
    <row r="86" spans="3:108" s="16" customFormat="1" ht="36.75" customHeight="1" x14ac:dyDescent="0.25">
      <c r="C86" s="6"/>
      <c r="D86" s="7"/>
      <c r="E86" s="439" t="s">
        <v>84</v>
      </c>
      <c r="F86" s="440"/>
      <c r="G86" s="441"/>
      <c r="H86" s="6"/>
      <c r="I86" s="439" t="s">
        <v>85</v>
      </c>
      <c r="J86" s="440"/>
      <c r="K86" s="441"/>
      <c r="L86" s="6"/>
      <c r="M86" s="439" t="s">
        <v>30</v>
      </c>
      <c r="N86" s="440"/>
      <c r="O86" s="441"/>
      <c r="P86" s="87"/>
      <c r="Q86" s="442" t="s">
        <v>31</v>
      </c>
      <c r="R86" s="443"/>
      <c r="S86" s="444"/>
      <c r="T86" s="87"/>
      <c r="U86" s="442" t="s">
        <v>176</v>
      </c>
      <c r="V86" s="443"/>
      <c r="W86" s="444"/>
      <c r="X86" s="185"/>
      <c r="Y86" s="449" t="s">
        <v>101</v>
      </c>
      <c r="Z86" s="450"/>
      <c r="AA86" s="451"/>
      <c r="AB86" s="88"/>
      <c r="AC86" s="439" t="s">
        <v>23</v>
      </c>
      <c r="AD86" s="440"/>
      <c r="AE86" s="440"/>
      <c r="AF86" s="440"/>
      <c r="AG86" s="441"/>
      <c r="AI86" s="7"/>
      <c r="AJ86" s="7"/>
      <c r="AK86" s="7"/>
      <c r="AL86" s="7"/>
      <c r="AN86" s="7"/>
      <c r="AO86" s="7"/>
      <c r="AP86" s="7"/>
      <c r="BG86" s="16" t="s">
        <v>161</v>
      </c>
      <c r="BK86" s="16" t="s">
        <v>162</v>
      </c>
      <c r="BO86" s="16" t="s">
        <v>163</v>
      </c>
      <c r="BS86" s="16" t="s">
        <v>164</v>
      </c>
      <c r="BY86" s="273"/>
      <c r="BZ86" s="273"/>
      <c r="CA86" s="273"/>
      <c r="CB86" s="273"/>
      <c r="CC86" s="273"/>
      <c r="CD86" s="273"/>
      <c r="CE86" s="273"/>
      <c r="CF86" s="273"/>
      <c r="CG86" s="273"/>
      <c r="CH86" s="273"/>
      <c r="CI86" s="273"/>
      <c r="CJ86" s="273"/>
      <c r="CK86" s="273"/>
      <c r="CL86" s="273"/>
      <c r="CM86" s="273"/>
      <c r="CN86" s="273"/>
      <c r="CO86" s="273"/>
      <c r="CP86" s="273"/>
      <c r="CQ86" s="273"/>
      <c r="CR86" s="273"/>
      <c r="CS86" s="273"/>
      <c r="CT86" s="273"/>
      <c r="CU86" s="273"/>
      <c r="CV86" s="273"/>
      <c r="CW86" s="273"/>
      <c r="CX86" s="273"/>
      <c r="CY86" s="273"/>
      <c r="CZ86" s="273"/>
      <c r="DA86" s="273"/>
      <c r="DB86" s="273"/>
      <c r="DC86" s="273"/>
    </row>
    <row r="87" spans="3:108" ht="23.25" customHeight="1" x14ac:dyDescent="0.25">
      <c r="C87" s="238" t="s">
        <v>15</v>
      </c>
      <c r="D87" s="60"/>
      <c r="E87" s="446" t="s">
        <v>87</v>
      </c>
      <c r="F87" s="447"/>
      <c r="G87" s="448"/>
      <c r="H87" s="60"/>
      <c r="I87" s="446" t="s">
        <v>88</v>
      </c>
      <c r="J87" s="447"/>
      <c r="K87" s="448"/>
      <c r="L87" s="60"/>
      <c r="M87" s="446" t="s">
        <v>89</v>
      </c>
      <c r="N87" s="447"/>
      <c r="O87" s="448"/>
      <c r="Q87" s="433" t="s">
        <v>90</v>
      </c>
      <c r="R87" s="434"/>
      <c r="S87" s="435"/>
      <c r="T87" s="88"/>
      <c r="U87" s="433" t="s">
        <v>102</v>
      </c>
      <c r="V87" s="434"/>
      <c r="W87" s="435"/>
      <c r="X87" s="186"/>
      <c r="Y87" s="433" t="s">
        <v>103</v>
      </c>
      <c r="Z87" s="434"/>
      <c r="AA87" s="435"/>
      <c r="AC87" s="446" t="s">
        <v>93</v>
      </c>
      <c r="AD87" s="447"/>
      <c r="AE87" s="447"/>
      <c r="AF87" s="447"/>
      <c r="AG87" s="448"/>
      <c r="BG87" s="7" t="s">
        <v>166</v>
      </c>
      <c r="BI87" s="7" t="s">
        <v>167</v>
      </c>
      <c r="BK87" s="18" t="s">
        <v>166</v>
      </c>
      <c r="BM87" s="7" t="s">
        <v>167</v>
      </c>
      <c r="BO87" s="18" t="s">
        <v>166</v>
      </c>
      <c r="BQ87" s="7" t="s">
        <v>167</v>
      </c>
      <c r="BS87" s="7" t="s">
        <v>166</v>
      </c>
      <c r="BW87" s="7" t="s">
        <v>167</v>
      </c>
    </row>
    <row r="88" spans="3:108" ht="27.5" customHeight="1" thickBot="1" x14ac:dyDescent="0.3">
      <c r="C88" s="23"/>
      <c r="E88" s="82" t="s">
        <v>104</v>
      </c>
      <c r="G88" s="81" t="s">
        <v>105</v>
      </c>
      <c r="I88" s="82" t="s">
        <v>104</v>
      </c>
      <c r="K88" s="81" t="s">
        <v>105</v>
      </c>
      <c r="M88" s="82" t="s">
        <v>104</v>
      </c>
      <c r="O88" s="81" t="s">
        <v>105</v>
      </c>
      <c r="Q88" s="105" t="s">
        <v>104</v>
      </c>
      <c r="S88" s="94" t="s">
        <v>105</v>
      </c>
      <c r="U88" s="97" t="s">
        <v>104</v>
      </c>
      <c r="W88" s="94" t="s">
        <v>105</v>
      </c>
      <c r="Y88" s="97" t="s">
        <v>104</v>
      </c>
      <c r="AA88" s="94" t="s">
        <v>105</v>
      </c>
      <c r="AB88" s="95"/>
      <c r="AC88" s="82" t="s">
        <v>104</v>
      </c>
      <c r="AD88" s="6"/>
      <c r="AE88" s="6"/>
      <c r="AF88" s="184"/>
      <c r="AG88" s="81" t="s">
        <v>105</v>
      </c>
      <c r="BK88" s="18"/>
      <c r="BO88" s="18"/>
    </row>
    <row r="89" spans="3:108" x14ac:dyDescent="0.25">
      <c r="C89" s="114" t="s">
        <v>106</v>
      </c>
      <c r="E89" s="183">
        <f t="shared" ref="E89:E104" si="65">GEOMEAN(G10:G59)-1</f>
        <v>6.5678858543882779E-2</v>
      </c>
      <c r="F89" s="26"/>
      <c r="G89" s="183">
        <f t="shared" ref="G89:G104" si="66">STDEV(E10:E59)</f>
        <v>3.8797005230784734E-2</v>
      </c>
      <c r="H89" s="26"/>
      <c r="I89" s="183">
        <f t="shared" ref="I89:I104" si="67">GEOMEAN(K10:K59)-1</f>
        <v>8.0168104492055248E-2</v>
      </c>
      <c r="J89" s="26"/>
      <c r="K89" s="183">
        <f t="shared" ref="K89:K104" si="68">STDEV(I10:I59)</f>
        <v>7.749767289132295E-2</v>
      </c>
      <c r="L89" s="26"/>
      <c r="M89" s="183">
        <f t="shared" ref="M89:M104" si="69">GEOMEAN(O10:O59)-1</f>
        <v>0.10053067278605021</v>
      </c>
      <c r="N89" s="27"/>
      <c r="O89" s="120">
        <f t="shared" ref="O89:O104" si="70">STDEV(M10:M59)</f>
        <v>0.16685342722954799</v>
      </c>
      <c r="Q89" s="121">
        <f t="shared" ref="Q89:Q104" si="71">GEOMEAN(S10:S59)-1</f>
        <v>9.7450073199678577E-2</v>
      </c>
      <c r="R89" s="102"/>
      <c r="S89" s="121">
        <f t="shared" ref="S89:S104" si="72">STDEV(Q10:Q59)</f>
        <v>0.17144786511422161</v>
      </c>
      <c r="T89" s="95"/>
      <c r="U89" s="121">
        <f t="shared" ref="U89:U104" si="73">GEOMEAN(W10:W59)-1</f>
        <v>9.6612130839786037E-2</v>
      </c>
      <c r="V89" s="95"/>
      <c r="W89" s="121">
        <f t="shared" ref="W89:W104" si="74">STDEV(U10:U59)</f>
        <v>0.21346388757814944</v>
      </c>
      <c r="X89" s="135"/>
      <c r="Y89" s="117">
        <f t="shared" ref="Y89:Y104" si="75">GEOMEAN(AA10:AA59)-1</f>
        <v>0.13152779362852196</v>
      </c>
      <c r="Z89" s="147"/>
      <c r="AA89" s="117">
        <f t="shared" ref="AA89:AA104" si="76">STDEV(Y10:Y59)</f>
        <v>0.24921667988052223</v>
      </c>
      <c r="AB89" s="95"/>
      <c r="AC89" s="120">
        <f t="shared" ref="AC89:AC104" si="77">GEOMEAN(AG10:AG59)-1</f>
        <v>4.1076789898313537E-2</v>
      </c>
      <c r="AD89" s="28"/>
      <c r="AE89" s="28"/>
      <c r="AF89" s="28"/>
      <c r="AG89" s="122">
        <f t="shared" ref="AG89:AG104" si="78">STDEV(AE10:AE59)</f>
        <v>3.2217245305017884E-2</v>
      </c>
      <c r="AU89" s="28"/>
      <c r="AV89" s="28"/>
      <c r="AW89" s="28"/>
      <c r="AX89" s="28"/>
      <c r="AY89" s="28"/>
      <c r="AZ89" s="28"/>
      <c r="BA89" s="28"/>
      <c r="BB89" s="28"/>
      <c r="BC89" s="28"/>
      <c r="BD89" s="28"/>
      <c r="BE89" s="28"/>
      <c r="BG89" s="28">
        <v>9.7450073199678577E-2</v>
      </c>
      <c r="BH89" s="28"/>
      <c r="BI89" s="28">
        <v>0.17144786511422161</v>
      </c>
      <c r="BJ89" s="28"/>
      <c r="BK89" s="28">
        <v>9.6612130839786037E-2</v>
      </c>
      <c r="BL89" s="28"/>
      <c r="BM89" s="28">
        <v>0.21346388757814944</v>
      </c>
      <c r="BN89" s="28"/>
      <c r="BO89" s="28">
        <v>0.13152779362852196</v>
      </c>
      <c r="BP89" s="28"/>
      <c r="BQ89" s="28">
        <v>0.24921667988052223</v>
      </c>
      <c r="BR89" s="28"/>
      <c r="BS89" s="28">
        <v>4.1076789898313537E-2</v>
      </c>
      <c r="BT89" s="28"/>
      <c r="BU89" s="28"/>
      <c r="BV89" s="28"/>
      <c r="BW89" s="28">
        <v>3.2217245305017884E-2</v>
      </c>
      <c r="BZ89" s="273">
        <f t="shared" ref="BZ89:DC97" si="79">AT89-D89</f>
        <v>0</v>
      </c>
      <c r="CA89" s="273">
        <f t="shared" si="79"/>
        <v>-6.5678858543882779E-2</v>
      </c>
      <c r="CB89" s="273">
        <f t="shared" si="79"/>
        <v>0</v>
      </c>
      <c r="CC89" s="273">
        <f t="shared" si="79"/>
        <v>-3.8797005230784734E-2</v>
      </c>
      <c r="CD89" s="273">
        <f t="shared" si="79"/>
        <v>0</v>
      </c>
      <c r="CE89" s="273">
        <f t="shared" si="79"/>
        <v>-8.0168104492055248E-2</v>
      </c>
      <c r="CF89" s="273">
        <f t="shared" si="79"/>
        <v>0</v>
      </c>
      <c r="CG89" s="273">
        <f t="shared" si="79"/>
        <v>-7.749767289132295E-2</v>
      </c>
      <c r="CH89" s="273">
        <f t="shared" si="79"/>
        <v>0</v>
      </c>
      <c r="CI89" s="273">
        <f t="shared" si="79"/>
        <v>-0.10053067278605021</v>
      </c>
      <c r="CJ89" s="273">
        <f t="shared" si="79"/>
        <v>0</v>
      </c>
      <c r="CK89" s="273">
        <f t="shared" si="79"/>
        <v>-0.16685342722954799</v>
      </c>
      <c r="CL89" s="273">
        <f t="shared" si="79"/>
        <v>0</v>
      </c>
      <c r="CM89" s="273">
        <f t="shared" si="79"/>
        <v>0</v>
      </c>
      <c r="CN89" s="273">
        <f t="shared" si="79"/>
        <v>0</v>
      </c>
      <c r="CO89" s="273">
        <f t="shared" si="79"/>
        <v>0</v>
      </c>
      <c r="CP89" s="273">
        <f t="shared" si="79"/>
        <v>0</v>
      </c>
      <c r="CQ89" s="273">
        <f t="shared" si="79"/>
        <v>0</v>
      </c>
      <c r="CR89" s="273">
        <f t="shared" si="79"/>
        <v>0</v>
      </c>
      <c r="CS89" s="273">
        <f t="shared" si="79"/>
        <v>0</v>
      </c>
      <c r="CT89" s="273">
        <f t="shared" si="79"/>
        <v>0</v>
      </c>
      <c r="CU89" s="273">
        <f t="shared" si="79"/>
        <v>0</v>
      </c>
      <c r="CV89" s="273">
        <f t="shared" si="79"/>
        <v>0</v>
      </c>
      <c r="CW89" s="273">
        <f t="shared" si="79"/>
        <v>0</v>
      </c>
      <c r="CX89" s="273">
        <f t="shared" si="79"/>
        <v>0</v>
      </c>
      <c r="CY89" s="273">
        <f t="shared" si="79"/>
        <v>0</v>
      </c>
      <c r="CZ89" s="273">
        <f t="shared" si="79"/>
        <v>0</v>
      </c>
      <c r="DA89" s="273">
        <f t="shared" si="79"/>
        <v>0</v>
      </c>
      <c r="DB89" s="273">
        <f t="shared" si="79"/>
        <v>0</v>
      </c>
      <c r="DC89" s="273">
        <f t="shared" si="79"/>
        <v>0</v>
      </c>
    </row>
    <row r="90" spans="3:108" x14ac:dyDescent="0.25">
      <c r="C90" s="114" t="s">
        <v>107</v>
      </c>
      <c r="E90" s="116">
        <f t="shared" si="65"/>
        <v>6.5283516473232606E-2</v>
      </c>
      <c r="F90" s="26"/>
      <c r="G90" s="118">
        <f t="shared" si="66"/>
        <v>3.9258954312340916E-2</v>
      </c>
      <c r="H90" s="26"/>
      <c r="I90" s="116">
        <f t="shared" si="67"/>
        <v>8.026929862011567E-2</v>
      </c>
      <c r="J90" s="26"/>
      <c r="K90" s="118">
        <f t="shared" si="68"/>
        <v>7.7512921751840047E-2</v>
      </c>
      <c r="L90" s="26"/>
      <c r="M90" s="116">
        <f t="shared" si="69"/>
        <v>9.2320840624105838E-2</v>
      </c>
      <c r="N90" s="27"/>
      <c r="O90" s="118">
        <f t="shared" si="70"/>
        <v>0.16631285964808018</v>
      </c>
      <c r="Q90" s="117">
        <f t="shared" si="71"/>
        <v>9.1941613377160891E-2</v>
      </c>
      <c r="R90" s="103"/>
      <c r="S90" s="119">
        <f t="shared" si="72"/>
        <v>0.168279712807516</v>
      </c>
      <c r="T90" s="95"/>
      <c r="U90" s="117">
        <f t="shared" si="73"/>
        <v>9.201943896030107E-2</v>
      </c>
      <c r="V90" s="95"/>
      <c r="W90" s="119">
        <f t="shared" si="74"/>
        <v>0.21346899999690711</v>
      </c>
      <c r="X90" s="156"/>
      <c r="Y90" s="117">
        <f t="shared" si="75"/>
        <v>0.12426379987439762</v>
      </c>
      <c r="Z90" s="147"/>
      <c r="AA90" s="158">
        <f t="shared" si="76"/>
        <v>0.25094444557028345</v>
      </c>
      <c r="AB90" s="95"/>
      <c r="AC90" s="116">
        <f t="shared" si="77"/>
        <v>4.1549935368856206E-2</v>
      </c>
      <c r="AD90" s="28"/>
      <c r="AE90" s="28"/>
      <c r="AF90" s="28"/>
      <c r="AG90" s="123">
        <f t="shared" si="78"/>
        <v>3.1773212701569686E-2</v>
      </c>
      <c r="AU90" s="28"/>
      <c r="AV90" s="28"/>
      <c r="AW90" s="28"/>
      <c r="AX90" s="28"/>
      <c r="AY90" s="28"/>
      <c r="AZ90" s="28"/>
      <c r="BA90" s="28"/>
      <c r="BB90" s="28"/>
      <c r="BC90" s="28"/>
      <c r="BD90" s="28"/>
      <c r="BE90" s="28"/>
      <c r="BG90" s="28">
        <v>9.1941613377160891E-2</v>
      </c>
      <c r="BH90" s="28"/>
      <c r="BI90" s="28">
        <v>0.168279712807516</v>
      </c>
      <c r="BJ90" s="28"/>
      <c r="BK90" s="28">
        <v>9.201943896030107E-2</v>
      </c>
      <c r="BL90" s="28"/>
      <c r="BM90" s="28">
        <v>0.21346899999690711</v>
      </c>
      <c r="BN90" s="28"/>
      <c r="BO90" s="28">
        <v>0.12426379987439762</v>
      </c>
      <c r="BP90" s="28"/>
      <c r="BQ90" s="28">
        <v>0.25094444557028345</v>
      </c>
      <c r="BR90" s="28"/>
      <c r="BS90" s="28">
        <v>4.1549935368856206E-2</v>
      </c>
      <c r="BT90" s="28"/>
      <c r="BU90" s="28"/>
      <c r="BV90" s="28"/>
      <c r="BW90" s="28">
        <v>3.1773212701569686E-2</v>
      </c>
      <c r="BZ90" s="273">
        <f t="shared" si="79"/>
        <v>0</v>
      </c>
      <c r="CA90" s="273">
        <f t="shared" si="79"/>
        <v>-6.5283516473232606E-2</v>
      </c>
      <c r="CB90" s="273">
        <f t="shared" si="79"/>
        <v>0</v>
      </c>
      <c r="CC90" s="273">
        <f t="shared" si="79"/>
        <v>-3.9258954312340916E-2</v>
      </c>
      <c r="CD90" s="273">
        <f t="shared" si="79"/>
        <v>0</v>
      </c>
      <c r="CE90" s="273">
        <f t="shared" si="79"/>
        <v>-8.026929862011567E-2</v>
      </c>
      <c r="CF90" s="273">
        <f t="shared" si="79"/>
        <v>0</v>
      </c>
      <c r="CG90" s="273">
        <f t="shared" si="79"/>
        <v>-7.7512921751840047E-2</v>
      </c>
      <c r="CH90" s="273">
        <f t="shared" si="79"/>
        <v>0</v>
      </c>
      <c r="CI90" s="273">
        <f t="shared" si="79"/>
        <v>-9.2320840624105838E-2</v>
      </c>
      <c r="CJ90" s="273">
        <f t="shared" si="79"/>
        <v>0</v>
      </c>
      <c r="CK90" s="273">
        <f t="shared" si="79"/>
        <v>-0.16631285964808018</v>
      </c>
      <c r="CL90" s="273">
        <f t="shared" si="79"/>
        <v>0</v>
      </c>
      <c r="CM90" s="273">
        <f t="shared" si="79"/>
        <v>0</v>
      </c>
      <c r="CN90" s="273">
        <f t="shared" si="79"/>
        <v>0</v>
      </c>
      <c r="CO90" s="273">
        <f t="shared" si="79"/>
        <v>0</v>
      </c>
      <c r="CP90" s="273">
        <f t="shared" si="79"/>
        <v>0</v>
      </c>
      <c r="CQ90" s="273">
        <f t="shared" si="79"/>
        <v>0</v>
      </c>
      <c r="CR90" s="273">
        <f t="shared" si="79"/>
        <v>0</v>
      </c>
      <c r="CS90" s="273">
        <f t="shared" si="79"/>
        <v>0</v>
      </c>
      <c r="CT90" s="273">
        <f t="shared" si="79"/>
        <v>0</v>
      </c>
      <c r="CU90" s="273">
        <f t="shared" si="79"/>
        <v>0</v>
      </c>
      <c r="CV90" s="273">
        <f t="shared" si="79"/>
        <v>0</v>
      </c>
      <c r="CW90" s="273">
        <f t="shared" si="79"/>
        <v>0</v>
      </c>
      <c r="CX90" s="273">
        <f t="shared" si="79"/>
        <v>0</v>
      </c>
      <c r="CY90" s="273">
        <f t="shared" si="79"/>
        <v>0</v>
      </c>
      <c r="CZ90" s="273">
        <f t="shared" si="79"/>
        <v>0</v>
      </c>
      <c r="DA90" s="273">
        <f t="shared" si="79"/>
        <v>0</v>
      </c>
      <c r="DB90" s="273">
        <f t="shared" si="79"/>
        <v>0</v>
      </c>
      <c r="DC90" s="273">
        <f t="shared" si="79"/>
        <v>0</v>
      </c>
    </row>
    <row r="91" spans="3:108" x14ac:dyDescent="0.25">
      <c r="C91" s="114" t="s">
        <v>108</v>
      </c>
      <c r="E91" s="116">
        <f t="shared" si="65"/>
        <v>6.4618204741206275E-2</v>
      </c>
      <c r="F91" s="26"/>
      <c r="G91" s="116">
        <f t="shared" si="66"/>
        <v>3.9912153991409106E-2</v>
      </c>
      <c r="H91" s="26"/>
      <c r="I91" s="116">
        <f t="shared" si="67"/>
        <v>7.9972424323092817E-2</v>
      </c>
      <c r="J91" s="26"/>
      <c r="K91" s="116">
        <f t="shared" si="68"/>
        <v>7.7662159507832132E-2</v>
      </c>
      <c r="L91" s="26"/>
      <c r="M91" s="116">
        <f t="shared" si="69"/>
        <v>9.5449775242959278E-2</v>
      </c>
      <c r="N91" s="27"/>
      <c r="O91" s="116">
        <f t="shared" si="70"/>
        <v>0.16443835212825203</v>
      </c>
      <c r="P91" s="102"/>
      <c r="Q91" s="117">
        <f t="shared" si="71"/>
        <v>9.6007463485556777E-2</v>
      </c>
      <c r="R91" s="102"/>
      <c r="S91" s="117">
        <f t="shared" si="72"/>
        <v>0.16666702182678003</v>
      </c>
      <c r="T91" s="95"/>
      <c r="U91" s="117">
        <f t="shared" si="73"/>
        <v>9.3141507910313281E-2</v>
      </c>
      <c r="V91" s="95"/>
      <c r="W91" s="117">
        <f t="shared" si="74"/>
        <v>0.21124794906918617</v>
      </c>
      <c r="X91" s="135"/>
      <c r="Y91" s="117">
        <f t="shared" si="75"/>
        <v>0.12491802711413813</v>
      </c>
      <c r="Z91" s="147"/>
      <c r="AA91" s="117">
        <f t="shared" si="76"/>
        <v>0.24826126740437229</v>
      </c>
      <c r="AB91" s="95"/>
      <c r="AC91" s="116">
        <f t="shared" si="77"/>
        <v>4.1328255511327239E-2</v>
      </c>
      <c r="AD91" s="28"/>
      <c r="AE91" s="28"/>
      <c r="AF91" s="28"/>
      <c r="AG91" s="123">
        <f t="shared" si="78"/>
        <v>3.1967981094046125E-2</v>
      </c>
      <c r="AU91" s="28"/>
      <c r="AV91" s="28"/>
      <c r="AW91" s="28"/>
      <c r="AX91" s="28"/>
      <c r="AY91" s="28"/>
      <c r="AZ91" s="28"/>
      <c r="BA91" s="28"/>
      <c r="BB91" s="28"/>
      <c r="BC91" s="28"/>
      <c r="BD91" s="28"/>
      <c r="BE91" s="28"/>
      <c r="BF91" s="28"/>
      <c r="BG91" s="28">
        <v>9.6007463485556777E-2</v>
      </c>
      <c r="BH91" s="28"/>
      <c r="BI91" s="28">
        <v>0.16666702182678003</v>
      </c>
      <c r="BJ91" s="28"/>
      <c r="BK91" s="28">
        <v>9.3141507910313281E-2</v>
      </c>
      <c r="BL91" s="28"/>
      <c r="BM91" s="28">
        <v>0.21124794906918617</v>
      </c>
      <c r="BN91" s="28"/>
      <c r="BO91" s="28">
        <v>0.12491802711413813</v>
      </c>
      <c r="BP91" s="28"/>
      <c r="BQ91" s="28">
        <v>0.24826126740437229</v>
      </c>
      <c r="BR91" s="28"/>
      <c r="BS91" s="28">
        <v>4.1328255511327239E-2</v>
      </c>
      <c r="BT91" s="28"/>
      <c r="BU91" s="28"/>
      <c r="BV91" s="28"/>
      <c r="BW91" s="28">
        <v>3.1967981094046125E-2</v>
      </c>
      <c r="BZ91" s="273">
        <f t="shared" si="79"/>
        <v>0</v>
      </c>
      <c r="CA91" s="273">
        <f t="shared" si="79"/>
        <v>-6.4618204741206275E-2</v>
      </c>
      <c r="CB91" s="273">
        <f t="shared" si="79"/>
        <v>0</v>
      </c>
      <c r="CC91" s="273">
        <f t="shared" si="79"/>
        <v>-3.9912153991409106E-2</v>
      </c>
      <c r="CD91" s="273">
        <f t="shared" si="79"/>
        <v>0</v>
      </c>
      <c r="CE91" s="273">
        <f t="shared" si="79"/>
        <v>-7.9972424323092817E-2</v>
      </c>
      <c r="CF91" s="273">
        <f t="shared" si="79"/>
        <v>0</v>
      </c>
      <c r="CG91" s="273">
        <f t="shared" si="79"/>
        <v>-7.7662159507832132E-2</v>
      </c>
      <c r="CH91" s="273">
        <f t="shared" si="79"/>
        <v>0</v>
      </c>
      <c r="CI91" s="273">
        <f t="shared" si="79"/>
        <v>-9.5449775242959278E-2</v>
      </c>
      <c r="CJ91" s="273">
        <f t="shared" si="79"/>
        <v>0</v>
      </c>
      <c r="CK91" s="273">
        <f t="shared" si="79"/>
        <v>-0.16443835212825203</v>
      </c>
      <c r="CL91" s="273">
        <f t="shared" si="79"/>
        <v>0</v>
      </c>
      <c r="CM91" s="273">
        <f t="shared" si="79"/>
        <v>0</v>
      </c>
      <c r="CN91" s="273">
        <f t="shared" si="79"/>
        <v>0</v>
      </c>
      <c r="CO91" s="273">
        <f t="shared" si="79"/>
        <v>0</v>
      </c>
      <c r="CP91" s="273">
        <f t="shared" si="79"/>
        <v>0</v>
      </c>
      <c r="CQ91" s="273">
        <f t="shared" si="79"/>
        <v>0</v>
      </c>
      <c r="CR91" s="273">
        <f t="shared" si="79"/>
        <v>0</v>
      </c>
      <c r="CS91" s="273">
        <f t="shared" si="79"/>
        <v>0</v>
      </c>
      <c r="CT91" s="273">
        <f t="shared" si="79"/>
        <v>0</v>
      </c>
      <c r="CU91" s="273">
        <f t="shared" si="79"/>
        <v>0</v>
      </c>
      <c r="CV91" s="273">
        <f t="shared" si="79"/>
        <v>0</v>
      </c>
      <c r="CW91" s="273">
        <f t="shared" si="79"/>
        <v>0</v>
      </c>
      <c r="CX91" s="273">
        <f t="shared" si="79"/>
        <v>0</v>
      </c>
      <c r="CY91" s="273">
        <f t="shared" si="79"/>
        <v>0</v>
      </c>
      <c r="CZ91" s="273">
        <f t="shared" si="79"/>
        <v>0</v>
      </c>
      <c r="DA91" s="273">
        <f t="shared" si="79"/>
        <v>0</v>
      </c>
      <c r="DB91" s="273">
        <f t="shared" si="79"/>
        <v>0</v>
      </c>
      <c r="DC91" s="273">
        <f t="shared" si="79"/>
        <v>0</v>
      </c>
    </row>
    <row r="92" spans="3:108" x14ac:dyDescent="0.25">
      <c r="C92" s="114" t="s">
        <v>109</v>
      </c>
      <c r="E92" s="116">
        <f t="shared" si="65"/>
        <v>6.4072233377000742E-2</v>
      </c>
      <c r="F92" s="26"/>
      <c r="G92" s="118">
        <f t="shared" si="66"/>
        <v>4.0469858230457262E-2</v>
      </c>
      <c r="H92" s="26"/>
      <c r="I92" s="116">
        <f t="shared" si="67"/>
        <v>7.8747412955343821E-2</v>
      </c>
      <c r="J92" s="26"/>
      <c r="K92" s="118">
        <f t="shared" si="68"/>
        <v>7.8642607244404306E-2</v>
      </c>
      <c r="L92" s="26"/>
      <c r="M92" s="116">
        <f t="shared" si="69"/>
        <v>9.4949351074343769E-2</v>
      </c>
      <c r="N92" s="27"/>
      <c r="O92" s="118">
        <f t="shared" si="70"/>
        <v>0.16432498375810148</v>
      </c>
      <c r="P92" s="103"/>
      <c r="Q92" s="117">
        <f t="shared" si="71"/>
        <v>9.9038964906325022E-2</v>
      </c>
      <c r="R92" s="103"/>
      <c r="S92" s="119">
        <f t="shared" si="72"/>
        <v>0.17130883339540609</v>
      </c>
      <c r="T92" s="95"/>
      <c r="U92" s="117">
        <f t="shared" si="73"/>
        <v>9.7189685236872991E-2</v>
      </c>
      <c r="V92" s="95"/>
      <c r="W92" s="119">
        <f t="shared" si="74"/>
        <v>0.2109360929763105</v>
      </c>
      <c r="X92" s="156"/>
      <c r="Y92" s="117">
        <f t="shared" si="75"/>
        <v>0.12310211449071806</v>
      </c>
      <c r="Z92" s="147"/>
      <c r="AA92" s="158">
        <f t="shared" si="76"/>
        <v>0.24618705210722583</v>
      </c>
      <c r="AB92" s="95"/>
      <c r="AC92" s="116">
        <f t="shared" si="77"/>
        <v>4.1197553953163046E-2</v>
      </c>
      <c r="AD92" s="28"/>
      <c r="AE92" s="28"/>
      <c r="AF92" s="28"/>
      <c r="AG92" s="123">
        <f t="shared" si="78"/>
        <v>3.2074295252828046E-2</v>
      </c>
      <c r="AU92" s="28"/>
      <c r="AV92" s="28"/>
      <c r="AW92" s="28"/>
      <c r="AX92" s="28"/>
      <c r="AY92" s="28"/>
      <c r="AZ92" s="28"/>
      <c r="BA92" s="28"/>
      <c r="BB92" s="28"/>
      <c r="BC92" s="28"/>
      <c r="BD92" s="28"/>
      <c r="BE92" s="28"/>
      <c r="BF92" s="28"/>
      <c r="BG92" s="28">
        <v>9.9038964906325022E-2</v>
      </c>
      <c r="BH92" s="28"/>
      <c r="BI92" s="28">
        <v>0.17130883339540609</v>
      </c>
      <c r="BJ92" s="28"/>
      <c r="BK92" s="28">
        <v>9.7189685236872991E-2</v>
      </c>
      <c r="BL92" s="28"/>
      <c r="BM92" s="28">
        <v>0.2109360929763105</v>
      </c>
      <c r="BN92" s="28"/>
      <c r="BO92" s="28">
        <v>0.12310211449071806</v>
      </c>
      <c r="BP92" s="28"/>
      <c r="BQ92" s="28">
        <v>0.24618705210722583</v>
      </c>
      <c r="BR92" s="28"/>
      <c r="BS92" s="28">
        <v>4.1197553953163046E-2</v>
      </c>
      <c r="BT92" s="28"/>
      <c r="BU92" s="28"/>
      <c r="BV92" s="28"/>
      <c r="BW92" s="28">
        <v>3.2074295252828046E-2</v>
      </c>
      <c r="BZ92" s="273">
        <f t="shared" si="79"/>
        <v>0</v>
      </c>
      <c r="CA92" s="273">
        <f t="shared" si="79"/>
        <v>-6.4072233377000742E-2</v>
      </c>
      <c r="CB92" s="273">
        <f t="shared" si="79"/>
        <v>0</v>
      </c>
      <c r="CC92" s="273">
        <f t="shared" si="79"/>
        <v>-4.0469858230457262E-2</v>
      </c>
      <c r="CD92" s="273">
        <f t="shared" si="79"/>
        <v>0</v>
      </c>
      <c r="CE92" s="273">
        <f t="shared" si="79"/>
        <v>-7.8747412955343821E-2</v>
      </c>
      <c r="CF92" s="273">
        <f t="shared" si="79"/>
        <v>0</v>
      </c>
      <c r="CG92" s="273">
        <f t="shared" si="79"/>
        <v>-7.8642607244404306E-2</v>
      </c>
      <c r="CH92" s="273">
        <f t="shared" si="79"/>
        <v>0</v>
      </c>
      <c r="CI92" s="273">
        <f t="shared" si="79"/>
        <v>-9.4949351074343769E-2</v>
      </c>
      <c r="CJ92" s="273">
        <f t="shared" si="79"/>
        <v>0</v>
      </c>
      <c r="CK92" s="273">
        <f t="shared" si="79"/>
        <v>-0.16432498375810148</v>
      </c>
      <c r="CL92" s="273">
        <f t="shared" si="79"/>
        <v>0</v>
      </c>
      <c r="CM92" s="273">
        <f t="shared" si="79"/>
        <v>0</v>
      </c>
      <c r="CN92" s="273">
        <f t="shared" si="79"/>
        <v>0</v>
      </c>
      <c r="CO92" s="273">
        <f t="shared" si="79"/>
        <v>0</v>
      </c>
      <c r="CP92" s="273">
        <f t="shared" si="79"/>
        <v>0</v>
      </c>
      <c r="CQ92" s="273">
        <f t="shared" si="79"/>
        <v>0</v>
      </c>
      <c r="CR92" s="273">
        <f t="shared" si="79"/>
        <v>0</v>
      </c>
      <c r="CS92" s="273">
        <f t="shared" si="79"/>
        <v>0</v>
      </c>
      <c r="CT92" s="273">
        <f t="shared" si="79"/>
        <v>0</v>
      </c>
      <c r="CU92" s="273">
        <f t="shared" si="79"/>
        <v>0</v>
      </c>
      <c r="CV92" s="273">
        <f t="shared" si="79"/>
        <v>0</v>
      </c>
      <c r="CW92" s="273">
        <f t="shared" si="79"/>
        <v>0</v>
      </c>
      <c r="CX92" s="273">
        <f t="shared" si="79"/>
        <v>0</v>
      </c>
      <c r="CY92" s="273">
        <f t="shared" si="79"/>
        <v>0</v>
      </c>
      <c r="CZ92" s="273">
        <f t="shared" si="79"/>
        <v>0</v>
      </c>
      <c r="DA92" s="273">
        <f t="shared" si="79"/>
        <v>0</v>
      </c>
      <c r="DB92" s="273">
        <f t="shared" si="79"/>
        <v>0</v>
      </c>
      <c r="DC92" s="273">
        <f t="shared" si="79"/>
        <v>0</v>
      </c>
    </row>
    <row r="93" spans="3:108" x14ac:dyDescent="0.25">
      <c r="C93" s="114" t="s">
        <v>110</v>
      </c>
      <c r="E93" s="116">
        <f t="shared" si="65"/>
        <v>6.3473612691158365E-2</v>
      </c>
      <c r="F93" s="26"/>
      <c r="G93" s="116">
        <f t="shared" si="66"/>
        <v>4.1061281220940875E-2</v>
      </c>
      <c r="H93" s="26"/>
      <c r="I93" s="116">
        <f t="shared" si="67"/>
        <v>7.9275341578429748E-2</v>
      </c>
      <c r="J93" s="26"/>
      <c r="K93" s="116">
        <f t="shared" si="68"/>
        <v>7.8595130624440221E-2</v>
      </c>
      <c r="L93" s="26"/>
      <c r="M93" s="116">
        <f t="shared" si="69"/>
        <v>9.2186926164421701E-2</v>
      </c>
      <c r="N93" s="27"/>
      <c r="O93" s="116">
        <f t="shared" si="70"/>
        <v>0.16295741068833772</v>
      </c>
      <c r="P93" s="102"/>
      <c r="Q93" s="117">
        <f t="shared" si="71"/>
        <v>0.10052773889531763</v>
      </c>
      <c r="R93" s="102"/>
      <c r="S93" s="117">
        <f t="shared" si="72"/>
        <v>0.17213248532455888</v>
      </c>
      <c r="T93" s="95"/>
      <c r="U93" s="117">
        <f t="shared" si="73"/>
        <v>9.5945969375834883E-2</v>
      </c>
      <c r="V93" s="95"/>
      <c r="W93" s="117">
        <f t="shared" si="74"/>
        <v>0.20907729954608412</v>
      </c>
      <c r="X93" s="135"/>
      <c r="Y93" s="117">
        <f t="shared" si="75"/>
        <v>0.12193694180206816</v>
      </c>
      <c r="Z93" s="147"/>
      <c r="AA93" s="117">
        <f t="shared" si="76"/>
        <v>0.24394616466730973</v>
      </c>
      <c r="AB93" s="95"/>
      <c r="AC93" s="116">
        <f t="shared" si="77"/>
        <v>4.1121044916768934E-2</v>
      </c>
      <c r="AD93" s="28"/>
      <c r="AE93" s="28"/>
      <c r="AF93" s="28"/>
      <c r="AG93" s="123">
        <f t="shared" si="78"/>
        <v>3.2133880390293725E-2</v>
      </c>
      <c r="AU93" s="28"/>
      <c r="AV93" s="28"/>
      <c r="AW93" s="28"/>
      <c r="AX93" s="28"/>
      <c r="AY93" s="28"/>
      <c r="AZ93" s="28"/>
      <c r="BA93" s="28"/>
      <c r="BB93" s="28"/>
      <c r="BC93" s="28"/>
      <c r="BD93" s="28"/>
      <c r="BE93" s="28"/>
      <c r="BF93" s="28"/>
      <c r="BG93" s="28">
        <v>0.10052773889531763</v>
      </c>
      <c r="BH93" s="28"/>
      <c r="BI93" s="28">
        <v>0.17213248532455888</v>
      </c>
      <c r="BJ93" s="28"/>
      <c r="BK93" s="28">
        <v>9.5945969375834883E-2</v>
      </c>
      <c r="BL93" s="28"/>
      <c r="BM93" s="28">
        <v>0.20907729954608412</v>
      </c>
      <c r="BN93" s="28"/>
      <c r="BO93" s="28">
        <v>0.12193694180206816</v>
      </c>
      <c r="BP93" s="28"/>
      <c r="BQ93" s="28">
        <v>0.24394616466730973</v>
      </c>
      <c r="BR93" s="28"/>
      <c r="BS93" s="28">
        <v>4.1121044916768934E-2</v>
      </c>
      <c r="BT93" s="28"/>
      <c r="BU93" s="28"/>
      <c r="BV93" s="28"/>
      <c r="BW93" s="28">
        <v>3.2133880390293725E-2</v>
      </c>
      <c r="BZ93" s="273">
        <f t="shared" si="79"/>
        <v>0</v>
      </c>
      <c r="CA93" s="273">
        <f t="shared" si="79"/>
        <v>-6.3473612691158365E-2</v>
      </c>
      <c r="CB93" s="273">
        <f t="shared" si="79"/>
        <v>0</v>
      </c>
      <c r="CC93" s="273">
        <f t="shared" si="79"/>
        <v>-4.1061281220940875E-2</v>
      </c>
      <c r="CD93" s="273">
        <f t="shared" si="79"/>
        <v>0</v>
      </c>
      <c r="CE93" s="273">
        <f t="shared" si="79"/>
        <v>-7.9275341578429748E-2</v>
      </c>
      <c r="CF93" s="273">
        <f t="shared" si="79"/>
        <v>0</v>
      </c>
      <c r="CG93" s="273">
        <f t="shared" si="79"/>
        <v>-7.8595130624440221E-2</v>
      </c>
      <c r="CH93" s="273">
        <f t="shared" si="79"/>
        <v>0</v>
      </c>
      <c r="CI93" s="273">
        <f t="shared" si="79"/>
        <v>-9.2186926164421701E-2</v>
      </c>
      <c r="CJ93" s="273">
        <f t="shared" si="79"/>
        <v>0</v>
      </c>
      <c r="CK93" s="273">
        <f t="shared" si="79"/>
        <v>-0.16295741068833772</v>
      </c>
      <c r="CL93" s="273">
        <f t="shared" si="79"/>
        <v>0</v>
      </c>
      <c r="CM93" s="273">
        <f t="shared" si="79"/>
        <v>0</v>
      </c>
      <c r="CN93" s="273">
        <f t="shared" si="79"/>
        <v>0</v>
      </c>
      <c r="CO93" s="273">
        <f t="shared" si="79"/>
        <v>0</v>
      </c>
      <c r="CP93" s="273">
        <f t="shared" si="79"/>
        <v>0</v>
      </c>
      <c r="CQ93" s="273">
        <f t="shared" si="79"/>
        <v>0</v>
      </c>
      <c r="CR93" s="273">
        <f t="shared" si="79"/>
        <v>0</v>
      </c>
      <c r="CS93" s="273">
        <f t="shared" si="79"/>
        <v>0</v>
      </c>
      <c r="CT93" s="273">
        <f t="shared" si="79"/>
        <v>0</v>
      </c>
      <c r="CU93" s="273">
        <f t="shared" si="79"/>
        <v>0</v>
      </c>
      <c r="CV93" s="273">
        <f t="shared" si="79"/>
        <v>0</v>
      </c>
      <c r="CW93" s="273">
        <f t="shared" si="79"/>
        <v>0</v>
      </c>
      <c r="CX93" s="273">
        <f t="shared" si="79"/>
        <v>0</v>
      </c>
      <c r="CY93" s="273">
        <f t="shared" si="79"/>
        <v>0</v>
      </c>
      <c r="CZ93" s="273">
        <f t="shared" si="79"/>
        <v>0</v>
      </c>
      <c r="DA93" s="273">
        <f t="shared" si="79"/>
        <v>0</v>
      </c>
      <c r="DB93" s="273">
        <f t="shared" si="79"/>
        <v>0</v>
      </c>
      <c r="DC93" s="273">
        <f t="shared" si="79"/>
        <v>0</v>
      </c>
    </row>
    <row r="94" spans="3:108" x14ac:dyDescent="0.25">
      <c r="C94" s="114" t="s">
        <v>111</v>
      </c>
      <c r="E94" s="116">
        <f t="shared" si="65"/>
        <v>6.2788816470260356E-2</v>
      </c>
      <c r="F94" s="26"/>
      <c r="G94" s="118">
        <f t="shared" si="66"/>
        <v>4.1729285694313861E-2</v>
      </c>
      <c r="H94" s="26"/>
      <c r="I94" s="116">
        <f t="shared" si="67"/>
        <v>8.0011981461487247E-2</v>
      </c>
      <c r="J94" s="26"/>
      <c r="K94" s="118">
        <f t="shared" si="68"/>
        <v>7.8011632656032448E-2</v>
      </c>
      <c r="L94" s="26"/>
      <c r="M94" s="116">
        <f t="shared" si="69"/>
        <v>8.888157829863097E-2</v>
      </c>
      <c r="N94" s="27"/>
      <c r="O94" s="118">
        <f t="shared" si="70"/>
        <v>0.16503777965065411</v>
      </c>
      <c r="P94" s="102"/>
      <c r="Q94" s="117">
        <f t="shared" si="71"/>
        <v>0.10223978711327275</v>
      </c>
      <c r="R94" s="102"/>
      <c r="S94" s="117">
        <f t="shared" si="72"/>
        <v>0.17272888191287328</v>
      </c>
      <c r="T94" s="95"/>
      <c r="U94" s="117">
        <f t="shared" si="73"/>
        <v>9.8129549571039698E-2</v>
      </c>
      <c r="V94" s="95"/>
      <c r="W94" s="117">
        <f t="shared" si="74"/>
        <v>0.20926573718715355</v>
      </c>
      <c r="X94" s="135"/>
      <c r="Y94" s="117">
        <f t="shared" si="75"/>
        <v>0.11919127820445019</v>
      </c>
      <c r="Z94" s="147"/>
      <c r="AA94" s="117">
        <f t="shared" si="76"/>
        <v>0.2446088772929905</v>
      </c>
      <c r="AB94" s="95"/>
      <c r="AC94" s="116">
        <f t="shared" si="77"/>
        <v>4.0835001315563835E-2</v>
      </c>
      <c r="AD94" s="28"/>
      <c r="AE94" s="28"/>
      <c r="AF94" s="28"/>
      <c r="AG94" s="123">
        <f t="shared" si="78"/>
        <v>3.2297394289710152E-2</v>
      </c>
      <c r="AU94" s="28"/>
      <c r="AV94" s="28"/>
      <c r="AW94" s="28"/>
      <c r="AX94" s="28"/>
      <c r="AY94" s="28"/>
      <c r="AZ94" s="28"/>
      <c r="BA94" s="28"/>
      <c r="BB94" s="28"/>
      <c r="BC94" s="28"/>
      <c r="BD94" s="28"/>
      <c r="BE94" s="28"/>
      <c r="BF94" s="28"/>
      <c r="BG94" s="28">
        <v>0.10223978711327275</v>
      </c>
      <c r="BH94" s="28"/>
      <c r="BI94" s="28">
        <v>0.17272888191287328</v>
      </c>
      <c r="BJ94" s="28"/>
      <c r="BK94" s="28">
        <v>9.8129549571039698E-2</v>
      </c>
      <c r="BL94" s="28"/>
      <c r="BM94" s="28">
        <v>0.20926573718715355</v>
      </c>
      <c r="BN94" s="28"/>
      <c r="BO94" s="28">
        <v>0.11919127820445019</v>
      </c>
      <c r="BP94" s="28"/>
      <c r="BQ94" s="28">
        <v>0.2446088772929905</v>
      </c>
      <c r="BR94" s="28"/>
      <c r="BS94" s="28">
        <v>4.0835001315563835E-2</v>
      </c>
      <c r="BT94" s="28"/>
      <c r="BU94" s="28"/>
      <c r="BV94" s="28"/>
      <c r="BW94" s="28">
        <v>3.2297394289710152E-2</v>
      </c>
      <c r="BZ94" s="273">
        <f t="shared" si="79"/>
        <v>0</v>
      </c>
      <c r="CA94" s="273">
        <f t="shared" si="79"/>
        <v>-6.2788816470260356E-2</v>
      </c>
      <c r="CB94" s="273">
        <f t="shared" si="79"/>
        <v>0</v>
      </c>
      <c r="CC94" s="273">
        <f t="shared" si="79"/>
        <v>-4.1729285694313861E-2</v>
      </c>
      <c r="CD94" s="273">
        <f t="shared" si="79"/>
        <v>0</v>
      </c>
      <c r="CE94" s="273">
        <f t="shared" si="79"/>
        <v>-8.0011981461487247E-2</v>
      </c>
      <c r="CF94" s="273">
        <f t="shared" si="79"/>
        <v>0</v>
      </c>
      <c r="CG94" s="273">
        <f t="shared" si="79"/>
        <v>-7.8011632656032448E-2</v>
      </c>
      <c r="CH94" s="273">
        <f t="shared" si="79"/>
        <v>0</v>
      </c>
      <c r="CI94" s="273">
        <f t="shared" si="79"/>
        <v>-8.888157829863097E-2</v>
      </c>
      <c r="CJ94" s="273">
        <f t="shared" si="79"/>
        <v>0</v>
      </c>
      <c r="CK94" s="273">
        <f t="shared" si="79"/>
        <v>-0.16503777965065411</v>
      </c>
      <c r="CL94" s="273">
        <f t="shared" si="79"/>
        <v>0</v>
      </c>
      <c r="CM94" s="273">
        <f t="shared" si="79"/>
        <v>0</v>
      </c>
      <c r="CN94" s="273">
        <f t="shared" si="79"/>
        <v>0</v>
      </c>
      <c r="CO94" s="273">
        <f t="shared" si="79"/>
        <v>0</v>
      </c>
      <c r="CP94" s="273">
        <f t="shared" si="79"/>
        <v>0</v>
      </c>
      <c r="CQ94" s="273">
        <f t="shared" si="79"/>
        <v>0</v>
      </c>
      <c r="CR94" s="273">
        <f t="shared" si="79"/>
        <v>0</v>
      </c>
      <c r="CS94" s="273">
        <f t="shared" si="79"/>
        <v>0</v>
      </c>
      <c r="CT94" s="273">
        <f t="shared" si="79"/>
        <v>0</v>
      </c>
      <c r="CU94" s="273">
        <f t="shared" si="79"/>
        <v>0</v>
      </c>
      <c r="CV94" s="273">
        <f t="shared" si="79"/>
        <v>0</v>
      </c>
      <c r="CW94" s="273">
        <f t="shared" si="79"/>
        <v>0</v>
      </c>
      <c r="CX94" s="273">
        <f t="shared" si="79"/>
        <v>0</v>
      </c>
      <c r="CY94" s="273">
        <f t="shared" si="79"/>
        <v>0</v>
      </c>
      <c r="CZ94" s="273">
        <f t="shared" si="79"/>
        <v>0</v>
      </c>
      <c r="DA94" s="273">
        <f t="shared" si="79"/>
        <v>0</v>
      </c>
      <c r="DB94" s="273">
        <f t="shared" si="79"/>
        <v>0</v>
      </c>
      <c r="DC94" s="273">
        <f t="shared" si="79"/>
        <v>0</v>
      </c>
    </row>
    <row r="95" spans="3:108" x14ac:dyDescent="0.25">
      <c r="C95" s="115" t="s">
        <v>112</v>
      </c>
      <c r="D95" s="126"/>
      <c r="E95" s="116">
        <f t="shared" si="65"/>
        <v>6.185338458812395E-2</v>
      </c>
      <c r="F95" s="144"/>
      <c r="G95" s="118">
        <f t="shared" si="66"/>
        <v>4.2505405170351993E-2</v>
      </c>
      <c r="H95" s="144"/>
      <c r="I95" s="116">
        <f t="shared" si="67"/>
        <v>8.0596774417719397E-2</v>
      </c>
      <c r="J95" s="144"/>
      <c r="K95" s="118">
        <f t="shared" si="68"/>
        <v>7.7442042166505159E-2</v>
      </c>
      <c r="L95" s="144"/>
      <c r="M95" s="116">
        <f t="shared" si="69"/>
        <v>9.4658576194769806E-2</v>
      </c>
      <c r="N95" s="146"/>
      <c r="O95" s="118">
        <f t="shared" si="70"/>
        <v>0.16383276932126925</v>
      </c>
      <c r="P95" s="148"/>
      <c r="Q95" s="117">
        <f t="shared" si="71"/>
        <v>0.10614508531907751</v>
      </c>
      <c r="R95" s="148"/>
      <c r="S95" s="119">
        <f t="shared" si="72"/>
        <v>0.1701347711430303</v>
      </c>
      <c r="T95" s="147"/>
      <c r="U95" s="117">
        <f t="shared" si="73"/>
        <v>9.895062897667084E-2</v>
      </c>
      <c r="V95" s="147"/>
      <c r="W95" s="119">
        <f t="shared" si="74"/>
        <v>0.2087058678186624</v>
      </c>
      <c r="X95" s="148"/>
      <c r="Y95" s="117">
        <f t="shared" si="75"/>
        <v>0.11806784153705552</v>
      </c>
      <c r="Z95" s="147"/>
      <c r="AA95" s="158">
        <f t="shared" si="76"/>
        <v>0.24480996634835983</v>
      </c>
      <c r="AB95" s="98"/>
      <c r="AC95" s="116">
        <f t="shared" si="77"/>
        <v>4.0427529807208984E-2</v>
      </c>
      <c r="AD95" s="124"/>
      <c r="AE95" s="28"/>
      <c r="AF95" s="125"/>
      <c r="AG95" s="123">
        <f t="shared" si="78"/>
        <v>3.2500414200700815E-2</v>
      </c>
      <c r="AI95" s="108"/>
      <c r="AJ95" s="108"/>
      <c r="AK95" s="95"/>
      <c r="AL95" s="99"/>
      <c r="AU95" s="28"/>
      <c r="AV95" s="28"/>
      <c r="AW95" s="28"/>
      <c r="AX95" s="28"/>
      <c r="AY95" s="28"/>
      <c r="AZ95" s="28"/>
      <c r="BA95" s="28"/>
      <c r="BB95" s="28"/>
      <c r="BC95" s="28"/>
      <c r="BD95" s="28"/>
      <c r="BE95" s="28"/>
      <c r="BF95" s="28"/>
      <c r="BG95" s="28">
        <v>0.10614508531907751</v>
      </c>
      <c r="BH95" s="28"/>
      <c r="BI95" s="28">
        <v>0.1701347711430303</v>
      </c>
      <c r="BJ95" s="28"/>
      <c r="BK95" s="28">
        <v>9.895062897667084E-2</v>
      </c>
      <c r="BL95" s="28"/>
      <c r="BM95" s="28">
        <v>0.2087058678186624</v>
      </c>
      <c r="BN95" s="28"/>
      <c r="BO95" s="28">
        <v>0.11806784153705552</v>
      </c>
      <c r="BP95" s="28"/>
      <c r="BQ95" s="28">
        <v>0.24480996634835983</v>
      </c>
      <c r="BR95" s="28"/>
      <c r="BS95" s="28">
        <v>4.0427529807208984E-2</v>
      </c>
      <c r="BT95" s="28"/>
      <c r="BU95" s="28"/>
      <c r="BV95" s="28"/>
      <c r="BW95" s="28">
        <v>3.2500414200700815E-2</v>
      </c>
      <c r="BZ95" s="273">
        <f t="shared" si="79"/>
        <v>0</v>
      </c>
      <c r="CA95" s="273">
        <f t="shared" si="79"/>
        <v>-6.185338458812395E-2</v>
      </c>
      <c r="CB95" s="273">
        <f t="shared" si="79"/>
        <v>0</v>
      </c>
      <c r="CC95" s="273">
        <f t="shared" si="79"/>
        <v>-4.2505405170351993E-2</v>
      </c>
      <c r="CD95" s="273">
        <f t="shared" si="79"/>
        <v>0</v>
      </c>
      <c r="CE95" s="273">
        <f t="shared" si="79"/>
        <v>-8.0596774417719397E-2</v>
      </c>
      <c r="CF95" s="273">
        <f t="shared" si="79"/>
        <v>0</v>
      </c>
      <c r="CG95" s="273">
        <f t="shared" si="79"/>
        <v>-7.7442042166505159E-2</v>
      </c>
      <c r="CH95" s="273">
        <f t="shared" si="79"/>
        <v>0</v>
      </c>
      <c r="CI95" s="273">
        <f t="shared" si="79"/>
        <v>-9.4658576194769806E-2</v>
      </c>
      <c r="CJ95" s="273">
        <f t="shared" si="79"/>
        <v>0</v>
      </c>
      <c r="CK95" s="273">
        <f t="shared" si="79"/>
        <v>-0.16383276932126925</v>
      </c>
      <c r="CL95" s="273">
        <f t="shared" si="79"/>
        <v>0</v>
      </c>
      <c r="CM95" s="273">
        <f t="shared" si="79"/>
        <v>0</v>
      </c>
      <c r="CN95" s="273">
        <f t="shared" si="79"/>
        <v>0</v>
      </c>
      <c r="CO95" s="273">
        <f t="shared" si="79"/>
        <v>0</v>
      </c>
      <c r="CP95" s="273">
        <f t="shared" si="79"/>
        <v>0</v>
      </c>
      <c r="CQ95" s="273">
        <f t="shared" si="79"/>
        <v>0</v>
      </c>
      <c r="CR95" s="273">
        <f t="shared" si="79"/>
        <v>0</v>
      </c>
      <c r="CS95" s="273">
        <f t="shared" si="79"/>
        <v>0</v>
      </c>
      <c r="CT95" s="273">
        <f t="shared" si="79"/>
        <v>0</v>
      </c>
      <c r="CU95" s="273">
        <f t="shared" si="79"/>
        <v>0</v>
      </c>
      <c r="CV95" s="273">
        <f t="shared" si="79"/>
        <v>0</v>
      </c>
      <c r="CW95" s="273">
        <f t="shared" si="79"/>
        <v>0</v>
      </c>
      <c r="CX95" s="273">
        <f t="shared" si="79"/>
        <v>0</v>
      </c>
      <c r="CY95" s="273">
        <f t="shared" si="79"/>
        <v>0</v>
      </c>
      <c r="CZ95" s="273">
        <f t="shared" si="79"/>
        <v>0</v>
      </c>
      <c r="DA95" s="273">
        <f t="shared" si="79"/>
        <v>0</v>
      </c>
      <c r="DB95" s="273">
        <f t="shared" si="79"/>
        <v>0</v>
      </c>
      <c r="DC95" s="273">
        <f t="shared" si="79"/>
        <v>0</v>
      </c>
    </row>
    <row r="96" spans="3:108" s="99" customFormat="1" x14ac:dyDescent="0.25">
      <c r="C96" s="110" t="s">
        <v>113</v>
      </c>
      <c r="D96" s="127"/>
      <c r="E96" s="117">
        <f t="shared" si="65"/>
        <v>6.1016494766501728E-2</v>
      </c>
      <c r="F96" s="145"/>
      <c r="G96" s="119">
        <f t="shared" si="66"/>
        <v>4.3209141984739997E-2</v>
      </c>
      <c r="H96" s="145"/>
      <c r="I96" s="117">
        <f t="shared" si="67"/>
        <v>8.1239782665277982E-2</v>
      </c>
      <c r="J96" s="145"/>
      <c r="K96" s="119">
        <f t="shared" si="68"/>
        <v>7.6859230323013658E-2</v>
      </c>
      <c r="L96" s="145"/>
      <c r="M96" s="117">
        <f t="shared" si="69"/>
        <v>9.2926705073516969E-2</v>
      </c>
      <c r="N96" s="147"/>
      <c r="O96" s="119">
        <f t="shared" si="70"/>
        <v>0.16350252682263489</v>
      </c>
      <c r="P96" s="148"/>
      <c r="Q96" s="117">
        <f t="shared" si="71"/>
        <v>0.10433145787162257</v>
      </c>
      <c r="R96" s="148"/>
      <c r="S96" s="96">
        <f t="shared" si="72"/>
        <v>0.16933302630015451</v>
      </c>
      <c r="T96" s="147"/>
      <c r="U96" s="117">
        <f t="shared" si="73"/>
        <v>9.8528023795630748E-2</v>
      </c>
      <c r="V96" s="147"/>
      <c r="W96" s="119">
        <f t="shared" si="74"/>
        <v>0.20856850707647467</v>
      </c>
      <c r="X96" s="148"/>
      <c r="Y96" s="104">
        <f t="shared" si="75"/>
        <v>0.12140329300236541</v>
      </c>
      <c r="Z96" s="147"/>
      <c r="AA96" s="133">
        <f t="shared" si="76"/>
        <v>0.24551878782557129</v>
      </c>
      <c r="AB96" s="147"/>
      <c r="AC96" s="117">
        <f t="shared" si="77"/>
        <v>4.0005888844949489E-2</v>
      </c>
      <c r="AD96" s="128"/>
      <c r="AE96" s="103"/>
      <c r="AF96" s="129"/>
      <c r="AG96" s="117">
        <f t="shared" si="78"/>
        <v>3.2651788447418291E-2</v>
      </c>
      <c r="AH96" s="108"/>
      <c r="AI96" s="108"/>
      <c r="AJ96" s="108"/>
      <c r="AK96" s="95"/>
      <c r="AS96" s="7"/>
      <c r="AT96" s="7"/>
      <c r="AU96" s="28"/>
      <c r="AV96" s="28"/>
      <c r="AW96" s="28"/>
      <c r="AX96" s="28"/>
      <c r="AY96" s="28"/>
      <c r="AZ96" s="28"/>
      <c r="BA96" s="28"/>
      <c r="BB96" s="28"/>
      <c r="BC96" s="28"/>
      <c r="BD96" s="28"/>
      <c r="BE96" s="28"/>
      <c r="BF96" s="28"/>
      <c r="BG96" s="28">
        <v>0.10433145787162257</v>
      </c>
      <c r="BH96" s="28"/>
      <c r="BI96" s="28">
        <v>0.16933302630015451</v>
      </c>
      <c r="BJ96" s="28"/>
      <c r="BK96" s="28">
        <v>9.8528023795630748E-2</v>
      </c>
      <c r="BL96" s="28"/>
      <c r="BM96" s="28">
        <v>0.20856850707647467</v>
      </c>
      <c r="BN96" s="28"/>
      <c r="BO96" s="28">
        <v>0.12140329300236541</v>
      </c>
      <c r="BP96" s="28"/>
      <c r="BQ96" s="28">
        <v>0.24551878782557129</v>
      </c>
      <c r="BR96" s="28"/>
      <c r="BS96" s="28">
        <v>4.0005888844949489E-2</v>
      </c>
      <c r="BT96" s="28"/>
      <c r="BU96" s="28"/>
      <c r="BV96" s="28"/>
      <c r="BW96" s="28">
        <v>3.2651788447418291E-2</v>
      </c>
      <c r="BX96" s="7"/>
      <c r="BY96" s="273"/>
      <c r="BZ96" s="273">
        <f t="shared" si="79"/>
        <v>0</v>
      </c>
      <c r="CA96" s="273">
        <f t="shared" si="79"/>
        <v>-6.1016494766501728E-2</v>
      </c>
      <c r="CB96" s="273">
        <f t="shared" si="79"/>
        <v>0</v>
      </c>
      <c r="CC96" s="273">
        <f t="shared" si="79"/>
        <v>-4.3209141984739997E-2</v>
      </c>
      <c r="CD96" s="273">
        <f t="shared" si="79"/>
        <v>0</v>
      </c>
      <c r="CE96" s="273">
        <f t="shared" si="79"/>
        <v>-8.1239782665277982E-2</v>
      </c>
      <c r="CF96" s="273">
        <f t="shared" si="79"/>
        <v>0</v>
      </c>
      <c r="CG96" s="273">
        <f t="shared" si="79"/>
        <v>-7.6859230323013658E-2</v>
      </c>
      <c r="CH96" s="273">
        <f t="shared" si="79"/>
        <v>0</v>
      </c>
      <c r="CI96" s="273">
        <f t="shared" si="79"/>
        <v>-9.2926705073516969E-2</v>
      </c>
      <c r="CJ96" s="273">
        <f t="shared" si="79"/>
        <v>0</v>
      </c>
      <c r="CK96" s="273">
        <f t="shared" si="79"/>
        <v>-0.16350252682263489</v>
      </c>
      <c r="CL96" s="273">
        <f t="shared" si="79"/>
        <v>0</v>
      </c>
      <c r="CM96" s="273">
        <f t="shared" si="79"/>
        <v>0</v>
      </c>
      <c r="CN96" s="273">
        <f t="shared" si="79"/>
        <v>0</v>
      </c>
      <c r="CO96" s="273">
        <f t="shared" si="79"/>
        <v>0</v>
      </c>
      <c r="CP96" s="273">
        <f t="shared" si="79"/>
        <v>0</v>
      </c>
      <c r="CQ96" s="273">
        <f t="shared" si="79"/>
        <v>0</v>
      </c>
      <c r="CR96" s="273">
        <f t="shared" si="79"/>
        <v>0</v>
      </c>
      <c r="CS96" s="273">
        <f t="shared" si="79"/>
        <v>0</v>
      </c>
      <c r="CT96" s="273">
        <f t="shared" si="79"/>
        <v>0</v>
      </c>
      <c r="CU96" s="273">
        <f t="shared" si="79"/>
        <v>0</v>
      </c>
      <c r="CV96" s="273">
        <f t="shared" si="79"/>
        <v>0</v>
      </c>
      <c r="CW96" s="273">
        <f t="shared" si="79"/>
        <v>0</v>
      </c>
      <c r="CX96" s="273">
        <f t="shared" si="79"/>
        <v>0</v>
      </c>
      <c r="CY96" s="273">
        <f t="shared" si="79"/>
        <v>0</v>
      </c>
      <c r="CZ96" s="273">
        <f t="shared" si="79"/>
        <v>0</v>
      </c>
      <c r="DA96" s="273">
        <f t="shared" si="79"/>
        <v>0</v>
      </c>
      <c r="DB96" s="273">
        <f t="shared" si="79"/>
        <v>0</v>
      </c>
      <c r="DC96" s="273">
        <f t="shared" si="79"/>
        <v>0</v>
      </c>
      <c r="DD96" s="7"/>
    </row>
    <row r="97" spans="3:108" s="99" customFormat="1" x14ac:dyDescent="0.25">
      <c r="C97" s="106" t="s">
        <v>114</v>
      </c>
      <c r="D97" s="127"/>
      <c r="E97" s="104">
        <f t="shared" si="65"/>
        <v>5.9982670791891346E-2</v>
      </c>
      <c r="F97" s="145"/>
      <c r="G97" s="96">
        <f t="shared" si="66"/>
        <v>4.3737775381798898E-2</v>
      </c>
      <c r="H97" s="145"/>
      <c r="I97" s="104">
        <f t="shared" si="67"/>
        <v>8.1084220968495213E-2</v>
      </c>
      <c r="J97" s="145"/>
      <c r="K97" s="96">
        <f t="shared" si="68"/>
        <v>7.6987395808346196E-2</v>
      </c>
      <c r="L97" s="145"/>
      <c r="M97" s="104">
        <f t="shared" si="69"/>
        <v>8.6484490461794516E-2</v>
      </c>
      <c r="N97" s="145"/>
      <c r="O97" s="96">
        <f t="shared" si="70"/>
        <v>0.1648529090094871</v>
      </c>
      <c r="P97" s="148"/>
      <c r="Q97" s="104">
        <f t="shared" si="71"/>
        <v>0.10309006161573331</v>
      </c>
      <c r="R97" s="145"/>
      <c r="S97" s="96">
        <f t="shared" si="72"/>
        <v>0.16965561353417763</v>
      </c>
      <c r="T97" s="147"/>
      <c r="U97" s="104">
        <f t="shared" si="73"/>
        <v>9.2550319556079952E-2</v>
      </c>
      <c r="V97" s="145"/>
      <c r="W97" s="96">
        <f t="shared" si="74"/>
        <v>0.20935682426286975</v>
      </c>
      <c r="X97" s="148"/>
      <c r="Y97" s="104">
        <f t="shared" si="75"/>
        <v>0.11232562456690043</v>
      </c>
      <c r="Z97" s="145"/>
      <c r="AA97" s="133">
        <f t="shared" si="76"/>
        <v>0.24467169201672101</v>
      </c>
      <c r="AB97" s="147"/>
      <c r="AC97" s="104">
        <f t="shared" si="77"/>
        <v>3.9530155056938243E-2</v>
      </c>
      <c r="AD97" s="138"/>
      <c r="AE97" s="108"/>
      <c r="AF97" s="139"/>
      <c r="AG97" s="117">
        <f t="shared" si="78"/>
        <v>3.277814483733546E-2</v>
      </c>
      <c r="AU97" s="108"/>
      <c r="AV97" s="108"/>
      <c r="AW97" s="108"/>
      <c r="AX97" s="108"/>
      <c r="AY97" s="108"/>
      <c r="AZ97" s="108"/>
      <c r="BA97" s="108"/>
      <c r="BB97" s="108"/>
      <c r="BC97" s="108"/>
      <c r="BD97" s="108"/>
      <c r="BE97" s="108"/>
      <c r="BF97" s="108"/>
      <c r="BG97" s="108">
        <v>0.10309006161573331</v>
      </c>
      <c r="BH97" s="108"/>
      <c r="BI97" s="108">
        <v>0.16965561353417763</v>
      </c>
      <c r="BJ97" s="108"/>
      <c r="BK97" s="108">
        <v>9.2550319556079952E-2</v>
      </c>
      <c r="BL97" s="108"/>
      <c r="BM97" s="108">
        <v>0.20935682426286975</v>
      </c>
      <c r="BN97" s="108"/>
      <c r="BO97" s="108">
        <v>0.11232562456690043</v>
      </c>
      <c r="BP97" s="108"/>
      <c r="BQ97" s="108">
        <v>0.24467169201672101</v>
      </c>
      <c r="BR97" s="108"/>
      <c r="BS97" s="108">
        <v>3.9530155056938243E-2</v>
      </c>
      <c r="BT97" s="108"/>
      <c r="BU97" s="108"/>
      <c r="BV97" s="108"/>
      <c r="BW97" s="108">
        <v>3.277814483733546E-2</v>
      </c>
      <c r="BY97" s="273"/>
      <c r="BZ97" s="273">
        <f t="shared" si="79"/>
        <v>0</v>
      </c>
      <c r="CA97" s="273">
        <f t="shared" si="79"/>
        <v>-5.9982670791891346E-2</v>
      </c>
      <c r="CB97" s="273">
        <f t="shared" si="79"/>
        <v>0</v>
      </c>
      <c r="CC97" s="273">
        <f t="shared" si="79"/>
        <v>-4.3737775381798898E-2</v>
      </c>
      <c r="CD97" s="273">
        <f t="shared" si="79"/>
        <v>0</v>
      </c>
      <c r="CE97" s="273">
        <f t="shared" si="79"/>
        <v>-8.1084220968495213E-2</v>
      </c>
      <c r="CF97" s="273">
        <f t="shared" si="79"/>
        <v>0</v>
      </c>
      <c r="CG97" s="273">
        <f t="shared" si="79"/>
        <v>-7.6987395808346196E-2</v>
      </c>
      <c r="CH97" s="273">
        <f t="shared" si="79"/>
        <v>0</v>
      </c>
      <c r="CI97" s="273">
        <f t="shared" si="79"/>
        <v>-8.6484490461794516E-2</v>
      </c>
      <c r="CJ97" s="273">
        <f t="shared" si="79"/>
        <v>0</v>
      </c>
      <c r="CK97" s="273">
        <f t="shared" si="79"/>
        <v>-0.1648529090094871</v>
      </c>
      <c r="CL97" s="273">
        <f t="shared" si="79"/>
        <v>0</v>
      </c>
      <c r="CM97" s="273">
        <f t="shared" si="79"/>
        <v>0</v>
      </c>
      <c r="CN97" s="273">
        <f t="shared" si="79"/>
        <v>0</v>
      </c>
      <c r="CO97" s="273">
        <f t="shared" ref="CO97:CO103" si="80">BI97-S97</f>
        <v>0</v>
      </c>
      <c r="CP97" s="273">
        <f t="shared" ref="CP97:CP103" si="81">BJ97-T97</f>
        <v>0</v>
      </c>
      <c r="CQ97" s="273">
        <f t="shared" ref="CQ97:CQ103" si="82">BK97-U97</f>
        <v>0</v>
      </c>
      <c r="CR97" s="273">
        <f t="shared" ref="CR97:CR103" si="83">BL97-V97</f>
        <v>0</v>
      </c>
      <c r="CS97" s="273">
        <f t="shared" ref="CS97:CS103" si="84">BM97-W97</f>
        <v>0</v>
      </c>
      <c r="CT97" s="273">
        <f t="shared" ref="CT97:CT103" si="85">BN97-X97</f>
        <v>0</v>
      </c>
      <c r="CU97" s="273">
        <f t="shared" ref="CU97:CU103" si="86">BO97-Y97</f>
        <v>0</v>
      </c>
      <c r="CV97" s="273">
        <f t="shared" ref="CV97:CV103" si="87">BP97-Z97</f>
        <v>0</v>
      </c>
      <c r="CW97" s="273">
        <f t="shared" ref="CW97:CW103" si="88">BQ97-AA97</f>
        <v>0</v>
      </c>
      <c r="CX97" s="273">
        <f t="shared" ref="CX97:CX103" si="89">BR97-AB97</f>
        <v>0</v>
      </c>
      <c r="CY97" s="273">
        <f t="shared" ref="CY97:CY103" si="90">BS97-AC97</f>
        <v>0</v>
      </c>
      <c r="CZ97" s="273">
        <f t="shared" ref="CZ97:CZ103" si="91">BT97-AD97</f>
        <v>0</v>
      </c>
      <c r="DA97" s="273">
        <f t="shared" ref="DA97:DA103" si="92">BU97-AE97</f>
        <v>0</v>
      </c>
      <c r="DB97" s="273">
        <f t="shared" ref="DB97:DB103" si="93">BV97-AF97</f>
        <v>0</v>
      </c>
      <c r="DC97" s="273">
        <f t="shared" ref="DC97:DC103" si="94">BW97-AG97</f>
        <v>0</v>
      </c>
    </row>
    <row r="98" spans="3:108" s="99" customFormat="1" x14ac:dyDescent="0.25">
      <c r="C98" s="106" t="s">
        <v>115</v>
      </c>
      <c r="D98" s="127"/>
      <c r="E98" s="104">
        <f t="shared" si="65"/>
        <v>5.8870636474837701E-2</v>
      </c>
      <c r="F98" s="145"/>
      <c r="G98" s="133">
        <f t="shared" si="66"/>
        <v>4.4165577051481178E-2</v>
      </c>
      <c r="H98" s="145"/>
      <c r="I98" s="104">
        <f t="shared" si="67"/>
        <v>8.3150167077829629E-2</v>
      </c>
      <c r="J98" s="145"/>
      <c r="K98" s="133">
        <f t="shared" si="68"/>
        <v>7.5303091245966042E-2</v>
      </c>
      <c r="L98" s="145"/>
      <c r="M98" s="104">
        <f t="shared" si="69"/>
        <v>9.1148075433201026E-2</v>
      </c>
      <c r="N98" s="145"/>
      <c r="O98" s="133">
        <f t="shared" si="70"/>
        <v>0.16510716337451806</v>
      </c>
      <c r="P98" s="149"/>
      <c r="Q98" s="104">
        <f t="shared" si="71"/>
        <v>0.10992363784807635</v>
      </c>
      <c r="R98" s="145"/>
      <c r="S98" s="133">
        <f t="shared" si="72"/>
        <v>0.16817203386305438</v>
      </c>
      <c r="T98" s="147"/>
      <c r="U98" s="104">
        <f t="shared" si="73"/>
        <v>9.5728041902835015E-2</v>
      </c>
      <c r="V98" s="145"/>
      <c r="W98" s="133">
        <f t="shared" si="74"/>
        <v>0.20885444637275483</v>
      </c>
      <c r="X98" s="149"/>
      <c r="Y98" s="104">
        <f t="shared" si="75"/>
        <v>0.1113926841725319</v>
      </c>
      <c r="Z98" s="145"/>
      <c r="AA98" s="133">
        <f t="shared" si="76"/>
        <v>0.24462929395329047</v>
      </c>
      <c r="AB98" s="147"/>
      <c r="AC98" s="104">
        <f t="shared" si="77"/>
        <v>3.9040237602023797E-2</v>
      </c>
      <c r="AD98" s="138"/>
      <c r="AE98" s="108"/>
      <c r="AF98" s="139"/>
      <c r="AG98" s="117">
        <f t="shared" si="78"/>
        <v>3.28554697147019E-2</v>
      </c>
      <c r="AU98" s="108"/>
      <c r="AV98" s="108"/>
      <c r="AW98" s="108"/>
      <c r="AX98" s="108"/>
      <c r="AY98" s="108"/>
      <c r="AZ98" s="108"/>
      <c r="BA98" s="108"/>
      <c r="BB98" s="108"/>
      <c r="BC98" s="108"/>
      <c r="BD98" s="108"/>
      <c r="BE98" s="108"/>
      <c r="BF98" s="108"/>
      <c r="BG98" s="108">
        <v>0.10992363784807635</v>
      </c>
      <c r="BH98" s="108"/>
      <c r="BI98" s="108">
        <v>0.16817203386305438</v>
      </c>
      <c r="BJ98" s="108"/>
      <c r="BK98" s="108">
        <v>9.5728041902835015E-2</v>
      </c>
      <c r="BL98" s="108"/>
      <c r="BM98" s="108">
        <v>0.20885444637275483</v>
      </c>
      <c r="BN98" s="108"/>
      <c r="BO98" s="108">
        <v>0.1113926841725319</v>
      </c>
      <c r="BP98" s="108"/>
      <c r="BQ98" s="108">
        <v>0.24462929395329047</v>
      </c>
      <c r="BR98" s="108"/>
      <c r="BS98" s="108">
        <v>3.9040237602023797E-2</v>
      </c>
      <c r="BT98" s="108"/>
      <c r="BU98" s="108"/>
      <c r="BV98" s="108"/>
      <c r="BW98" s="108">
        <v>3.28554697147019E-2</v>
      </c>
      <c r="BY98" s="273"/>
      <c r="BZ98" s="273">
        <f t="shared" ref="BZ98:BZ103" si="95">AT98-D98</f>
        <v>0</v>
      </c>
      <c r="CA98" s="273">
        <f t="shared" ref="CA98:CA103" si="96">AU98-E98</f>
        <v>-5.8870636474837701E-2</v>
      </c>
      <c r="CB98" s="273">
        <f t="shared" ref="CB98:CB103" si="97">AV98-F98</f>
        <v>0</v>
      </c>
      <c r="CC98" s="273">
        <f t="shared" ref="CC98:CC103" si="98">AW98-G98</f>
        <v>-4.4165577051481178E-2</v>
      </c>
      <c r="CD98" s="273">
        <f t="shared" ref="CD98:CD103" si="99">AX98-H98</f>
        <v>0</v>
      </c>
      <c r="CE98" s="273">
        <f t="shared" ref="CE98:CE103" si="100">AY98-I98</f>
        <v>-8.3150167077829629E-2</v>
      </c>
      <c r="CF98" s="273">
        <f t="shared" ref="CF98:CF103" si="101">AZ98-J98</f>
        <v>0</v>
      </c>
      <c r="CG98" s="273">
        <f t="shared" ref="CG98:CG103" si="102">BA98-K98</f>
        <v>-7.5303091245966042E-2</v>
      </c>
      <c r="CH98" s="273">
        <f t="shared" ref="CH98:CH103" si="103">BB98-L98</f>
        <v>0</v>
      </c>
      <c r="CI98" s="273">
        <f t="shared" ref="CI98:CI103" si="104">BC98-M98</f>
        <v>-9.1148075433201026E-2</v>
      </c>
      <c r="CJ98" s="273">
        <f t="shared" ref="CJ98:CJ103" si="105">BD98-N98</f>
        <v>0</v>
      </c>
      <c r="CK98" s="273">
        <f t="shared" ref="CK98:CK103" si="106">BE98-O98</f>
        <v>-0.16510716337451806</v>
      </c>
      <c r="CL98" s="273">
        <f t="shared" ref="CL98:CL103" si="107">BF98-P98</f>
        <v>0</v>
      </c>
      <c r="CM98" s="273">
        <f t="shared" ref="CM98:CM103" si="108">BG98-Q98</f>
        <v>0</v>
      </c>
      <c r="CN98" s="273">
        <f t="shared" ref="CN98:CN103" si="109">BH98-R98</f>
        <v>0</v>
      </c>
      <c r="CO98" s="273">
        <f t="shared" si="80"/>
        <v>0</v>
      </c>
      <c r="CP98" s="273">
        <f t="shared" si="81"/>
        <v>0</v>
      </c>
      <c r="CQ98" s="273">
        <f t="shared" si="82"/>
        <v>0</v>
      </c>
      <c r="CR98" s="273">
        <f t="shared" si="83"/>
        <v>0</v>
      </c>
      <c r="CS98" s="273">
        <f t="shared" si="84"/>
        <v>0</v>
      </c>
      <c r="CT98" s="273">
        <f t="shared" si="85"/>
        <v>0</v>
      </c>
      <c r="CU98" s="273">
        <f t="shared" si="86"/>
        <v>0</v>
      </c>
      <c r="CV98" s="273">
        <f t="shared" si="87"/>
        <v>0</v>
      </c>
      <c r="CW98" s="273">
        <f t="shared" si="88"/>
        <v>0</v>
      </c>
      <c r="CX98" s="273">
        <f t="shared" si="89"/>
        <v>0</v>
      </c>
      <c r="CY98" s="273">
        <f t="shared" si="90"/>
        <v>0</v>
      </c>
      <c r="CZ98" s="273">
        <f t="shared" si="91"/>
        <v>0</v>
      </c>
      <c r="DA98" s="273">
        <f t="shared" si="92"/>
        <v>0</v>
      </c>
      <c r="DB98" s="273">
        <f t="shared" si="93"/>
        <v>0</v>
      </c>
      <c r="DC98" s="273">
        <f t="shared" si="94"/>
        <v>0</v>
      </c>
    </row>
    <row r="99" spans="3:108" s="99" customFormat="1" x14ac:dyDescent="0.25">
      <c r="C99" s="106" t="s">
        <v>116</v>
      </c>
      <c r="D99" s="127"/>
      <c r="E99" s="104">
        <f t="shared" si="65"/>
        <v>5.7679244916556849E-2</v>
      </c>
      <c r="F99" s="145"/>
      <c r="G99" s="133">
        <f t="shared" si="66"/>
        <v>4.4738584343977573E-2</v>
      </c>
      <c r="H99" s="145"/>
      <c r="I99" s="104">
        <f t="shared" si="67"/>
        <v>8.1666684079568563E-2</v>
      </c>
      <c r="J99" s="145"/>
      <c r="K99" s="133">
        <f t="shared" si="68"/>
        <v>7.445213525825721E-2</v>
      </c>
      <c r="L99" s="145"/>
      <c r="M99" s="104">
        <f t="shared" si="69"/>
        <v>9.3131424653970063E-2</v>
      </c>
      <c r="N99" s="145"/>
      <c r="O99" s="133">
        <f t="shared" si="70"/>
        <v>0.16402962460344694</v>
      </c>
      <c r="P99" s="149"/>
      <c r="Q99" s="104">
        <f t="shared" si="71"/>
        <v>0.11363137965367609</v>
      </c>
      <c r="R99" s="145"/>
      <c r="S99" s="133">
        <f t="shared" si="72"/>
        <v>0.16706651647834211</v>
      </c>
      <c r="T99" s="147"/>
      <c r="U99" s="104">
        <f t="shared" si="73"/>
        <v>0.1009703100609376</v>
      </c>
      <c r="V99" s="145"/>
      <c r="W99" s="133">
        <f t="shared" si="74"/>
        <v>0.20508205101704421</v>
      </c>
      <c r="X99" s="149"/>
      <c r="Y99" s="104">
        <f t="shared" si="75"/>
        <v>0.11645846692325246</v>
      </c>
      <c r="Z99" s="145"/>
      <c r="AA99" s="133">
        <f t="shared" si="76"/>
        <v>0.24273632165575695</v>
      </c>
      <c r="AB99" s="147"/>
      <c r="AC99" s="104">
        <f t="shared" si="77"/>
        <v>3.8986282960818963E-2</v>
      </c>
      <c r="AD99" s="138"/>
      <c r="AE99" s="108"/>
      <c r="AF99" s="139"/>
      <c r="AG99" s="117">
        <f t="shared" si="78"/>
        <v>3.2905647621702068E-2</v>
      </c>
      <c r="AU99" s="108"/>
      <c r="AV99" s="108"/>
      <c r="AW99" s="108"/>
      <c r="AX99" s="108"/>
      <c r="AY99" s="108"/>
      <c r="AZ99" s="108"/>
      <c r="BA99" s="108"/>
      <c r="BB99" s="108"/>
      <c r="BC99" s="108"/>
      <c r="BD99" s="108"/>
      <c r="BE99" s="108"/>
      <c r="BF99" s="108"/>
      <c r="BG99" s="108">
        <v>0.11363137965367609</v>
      </c>
      <c r="BH99" s="108"/>
      <c r="BI99" s="108">
        <v>0.16706651647834211</v>
      </c>
      <c r="BJ99" s="108"/>
      <c r="BK99" s="108">
        <v>0.1009703100609376</v>
      </c>
      <c r="BL99" s="108"/>
      <c r="BM99" s="108">
        <v>0.20508205101704421</v>
      </c>
      <c r="BN99" s="108"/>
      <c r="BO99" s="108">
        <v>0.11645846692325246</v>
      </c>
      <c r="BP99" s="108"/>
      <c r="BQ99" s="108">
        <v>0.24273632165575695</v>
      </c>
      <c r="BR99" s="108"/>
      <c r="BS99" s="108">
        <v>3.8986282960818963E-2</v>
      </c>
      <c r="BT99" s="108"/>
      <c r="BU99" s="108"/>
      <c r="BV99" s="108"/>
      <c r="BW99" s="108">
        <v>3.2905647621702068E-2</v>
      </c>
      <c r="BY99" s="273"/>
      <c r="BZ99" s="273">
        <f t="shared" si="95"/>
        <v>0</v>
      </c>
      <c r="CA99" s="273">
        <f t="shared" si="96"/>
        <v>-5.7679244916556849E-2</v>
      </c>
      <c r="CB99" s="273">
        <f t="shared" si="97"/>
        <v>0</v>
      </c>
      <c r="CC99" s="273">
        <f t="shared" si="98"/>
        <v>-4.4738584343977573E-2</v>
      </c>
      <c r="CD99" s="273">
        <f t="shared" si="99"/>
        <v>0</v>
      </c>
      <c r="CE99" s="273">
        <f t="shared" si="100"/>
        <v>-8.1666684079568563E-2</v>
      </c>
      <c r="CF99" s="273">
        <f t="shared" si="101"/>
        <v>0</v>
      </c>
      <c r="CG99" s="273">
        <f t="shared" si="102"/>
        <v>-7.445213525825721E-2</v>
      </c>
      <c r="CH99" s="273">
        <f t="shared" si="103"/>
        <v>0</v>
      </c>
      <c r="CI99" s="273">
        <f t="shared" si="104"/>
        <v>-9.3131424653970063E-2</v>
      </c>
      <c r="CJ99" s="273">
        <f t="shared" si="105"/>
        <v>0</v>
      </c>
      <c r="CK99" s="273">
        <f t="shared" si="106"/>
        <v>-0.16402962460344694</v>
      </c>
      <c r="CL99" s="273">
        <f t="shared" si="107"/>
        <v>0</v>
      </c>
      <c r="CM99" s="273">
        <f t="shared" si="108"/>
        <v>0</v>
      </c>
      <c r="CN99" s="273">
        <f t="shared" si="109"/>
        <v>0</v>
      </c>
      <c r="CO99" s="273">
        <f t="shared" si="80"/>
        <v>0</v>
      </c>
      <c r="CP99" s="273">
        <f t="shared" si="81"/>
        <v>0</v>
      </c>
      <c r="CQ99" s="273">
        <f t="shared" si="82"/>
        <v>0</v>
      </c>
      <c r="CR99" s="273">
        <f t="shared" si="83"/>
        <v>0</v>
      </c>
      <c r="CS99" s="273">
        <f t="shared" si="84"/>
        <v>0</v>
      </c>
      <c r="CT99" s="273">
        <f t="shared" si="85"/>
        <v>0</v>
      </c>
      <c r="CU99" s="273">
        <f t="shared" si="86"/>
        <v>0</v>
      </c>
      <c r="CV99" s="273">
        <f t="shared" si="87"/>
        <v>0</v>
      </c>
      <c r="CW99" s="273">
        <f t="shared" si="88"/>
        <v>0</v>
      </c>
      <c r="CX99" s="273">
        <f t="shared" si="89"/>
        <v>0</v>
      </c>
      <c r="CY99" s="273">
        <f t="shared" si="90"/>
        <v>0</v>
      </c>
      <c r="CZ99" s="273">
        <f t="shared" si="91"/>
        <v>0</v>
      </c>
      <c r="DA99" s="273">
        <f t="shared" si="92"/>
        <v>0</v>
      </c>
      <c r="DB99" s="273">
        <f t="shared" si="93"/>
        <v>0</v>
      </c>
      <c r="DC99" s="273">
        <f t="shared" si="94"/>
        <v>0</v>
      </c>
    </row>
    <row r="100" spans="3:108" s="99" customFormat="1" x14ac:dyDescent="0.25">
      <c r="C100" s="106" t="s">
        <v>117</v>
      </c>
      <c r="D100" s="127"/>
      <c r="E100" s="104">
        <f t="shared" si="65"/>
        <v>5.6925096305188827E-2</v>
      </c>
      <c r="F100" s="145"/>
      <c r="G100" s="133">
        <f t="shared" si="66"/>
        <v>4.5370189813115469E-2</v>
      </c>
      <c r="H100" s="145"/>
      <c r="I100" s="104">
        <f t="shared" si="67"/>
        <v>7.8122557998339559E-2</v>
      </c>
      <c r="J100" s="145"/>
      <c r="K100" s="133">
        <f t="shared" si="68"/>
        <v>7.5438092736473797E-2</v>
      </c>
      <c r="L100" s="145"/>
      <c r="M100" s="104">
        <f t="shared" si="69"/>
        <v>9.6346255591615693E-2</v>
      </c>
      <c r="N100" s="145"/>
      <c r="O100" s="133">
        <f t="shared" si="70"/>
        <v>0.16525558693114237</v>
      </c>
      <c r="P100" s="149"/>
      <c r="Q100" s="104">
        <f t="shared" si="71"/>
        <v>0.11649758737613403</v>
      </c>
      <c r="R100" s="145"/>
      <c r="S100" s="133">
        <f t="shared" si="72"/>
        <v>0.16839836219927568</v>
      </c>
      <c r="T100" s="147"/>
      <c r="U100" s="104">
        <f t="shared" si="73"/>
        <v>9.7128432652146213E-2</v>
      </c>
      <c r="V100" s="145"/>
      <c r="W100" s="133">
        <f t="shared" si="74"/>
        <v>0.20315424735379883</v>
      </c>
      <c r="X100" s="149"/>
      <c r="Y100" s="104">
        <f t="shared" si="75"/>
        <v>0.10750973851189971</v>
      </c>
      <c r="Z100" s="145"/>
      <c r="AA100" s="133">
        <f t="shared" si="76"/>
        <v>0.23996989338029703</v>
      </c>
      <c r="AB100" s="147"/>
      <c r="AC100" s="104">
        <f t="shared" si="77"/>
        <v>3.8961986199927523E-2</v>
      </c>
      <c r="AD100" s="138"/>
      <c r="AE100" s="108"/>
      <c r="AF100" s="139"/>
      <c r="AG100" s="107">
        <f t="shared" si="78"/>
        <v>3.2898669009780959E-2</v>
      </c>
      <c r="AU100" s="108"/>
      <c r="AV100" s="108"/>
      <c r="AW100" s="108"/>
      <c r="AX100" s="108"/>
      <c r="AY100" s="108"/>
      <c r="AZ100" s="108"/>
      <c r="BA100" s="108"/>
      <c r="BB100" s="108"/>
      <c r="BC100" s="108"/>
      <c r="BD100" s="108"/>
      <c r="BE100" s="108"/>
      <c r="BF100" s="108"/>
      <c r="BG100" s="108">
        <v>0.11649758737613403</v>
      </c>
      <c r="BH100" s="108"/>
      <c r="BI100" s="108">
        <v>0.16839836219927568</v>
      </c>
      <c r="BJ100" s="108"/>
      <c r="BK100" s="108">
        <v>9.7128432652146213E-2</v>
      </c>
      <c r="BL100" s="108"/>
      <c r="BM100" s="108">
        <v>0.20315424735379883</v>
      </c>
      <c r="BN100" s="108"/>
      <c r="BO100" s="108">
        <v>0.10750973851189971</v>
      </c>
      <c r="BP100" s="108"/>
      <c r="BQ100" s="108">
        <v>0.23996989338029703</v>
      </c>
      <c r="BR100" s="108"/>
      <c r="BS100" s="108">
        <v>3.8961986199927523E-2</v>
      </c>
      <c r="BT100" s="108"/>
      <c r="BU100" s="108"/>
      <c r="BV100" s="108"/>
      <c r="BW100" s="108">
        <v>3.2898669009780959E-2</v>
      </c>
      <c r="BY100" s="273"/>
      <c r="BZ100" s="273">
        <f t="shared" si="95"/>
        <v>0</v>
      </c>
      <c r="CA100" s="273">
        <f t="shared" si="96"/>
        <v>-5.6925096305188827E-2</v>
      </c>
      <c r="CB100" s="273">
        <f t="shared" si="97"/>
        <v>0</v>
      </c>
      <c r="CC100" s="273">
        <f t="shared" si="98"/>
        <v>-4.5370189813115469E-2</v>
      </c>
      <c r="CD100" s="273">
        <f t="shared" si="99"/>
        <v>0</v>
      </c>
      <c r="CE100" s="273">
        <f t="shared" si="100"/>
        <v>-7.8122557998339559E-2</v>
      </c>
      <c r="CF100" s="273">
        <f t="shared" si="101"/>
        <v>0</v>
      </c>
      <c r="CG100" s="273">
        <f t="shared" si="102"/>
        <v>-7.5438092736473797E-2</v>
      </c>
      <c r="CH100" s="273">
        <f t="shared" si="103"/>
        <v>0</v>
      </c>
      <c r="CI100" s="273">
        <f t="shared" si="104"/>
        <v>-9.6346255591615693E-2</v>
      </c>
      <c r="CJ100" s="273">
        <f t="shared" si="105"/>
        <v>0</v>
      </c>
      <c r="CK100" s="273">
        <f t="shared" si="106"/>
        <v>-0.16525558693114237</v>
      </c>
      <c r="CL100" s="273">
        <f t="shared" si="107"/>
        <v>0</v>
      </c>
      <c r="CM100" s="273">
        <f t="shared" si="108"/>
        <v>0</v>
      </c>
      <c r="CN100" s="273">
        <f t="shared" si="109"/>
        <v>0</v>
      </c>
      <c r="CO100" s="273">
        <f t="shared" si="80"/>
        <v>0</v>
      </c>
      <c r="CP100" s="273">
        <f t="shared" si="81"/>
        <v>0</v>
      </c>
      <c r="CQ100" s="273">
        <f t="shared" si="82"/>
        <v>0</v>
      </c>
      <c r="CR100" s="273">
        <f t="shared" si="83"/>
        <v>0</v>
      </c>
      <c r="CS100" s="273">
        <f t="shared" si="84"/>
        <v>0</v>
      </c>
      <c r="CT100" s="273">
        <f t="shared" si="85"/>
        <v>0</v>
      </c>
      <c r="CU100" s="273">
        <f t="shared" si="86"/>
        <v>0</v>
      </c>
      <c r="CV100" s="273">
        <f t="shared" si="87"/>
        <v>0</v>
      </c>
      <c r="CW100" s="273">
        <f t="shared" si="88"/>
        <v>0</v>
      </c>
      <c r="CX100" s="273">
        <f t="shared" si="89"/>
        <v>0</v>
      </c>
      <c r="CY100" s="273">
        <f t="shared" si="90"/>
        <v>0</v>
      </c>
      <c r="CZ100" s="273">
        <f t="shared" si="91"/>
        <v>0</v>
      </c>
      <c r="DA100" s="273">
        <f t="shared" si="92"/>
        <v>0</v>
      </c>
      <c r="DB100" s="273">
        <f t="shared" si="93"/>
        <v>0</v>
      </c>
      <c r="DC100" s="273">
        <f t="shared" si="94"/>
        <v>0</v>
      </c>
    </row>
    <row r="101" spans="3:108" s="99" customFormat="1" x14ac:dyDescent="0.25">
      <c r="C101" s="106" t="s">
        <v>118</v>
      </c>
      <c r="D101" s="127"/>
      <c r="E101" s="104">
        <f t="shared" si="65"/>
        <v>5.6564073130800585E-2</v>
      </c>
      <c r="F101" s="145"/>
      <c r="G101" s="133">
        <f t="shared" si="66"/>
        <v>4.5613435944555351E-2</v>
      </c>
      <c r="H101" s="145"/>
      <c r="I101" s="104">
        <f t="shared" si="67"/>
        <v>7.3768764951936738E-2</v>
      </c>
      <c r="J101" s="145"/>
      <c r="K101" s="133">
        <f t="shared" si="68"/>
        <v>8.0441851276160256E-2</v>
      </c>
      <c r="L101" s="145"/>
      <c r="M101" s="104">
        <f t="shared" si="69"/>
        <v>8.9739796110891445E-2</v>
      </c>
      <c r="N101" s="145"/>
      <c r="O101" s="133">
        <f t="shared" si="70"/>
        <v>0.16518412866786075</v>
      </c>
      <c r="P101" s="149"/>
      <c r="Q101" s="104">
        <f t="shared" si="71"/>
        <v>0.10981030049006657</v>
      </c>
      <c r="R101" s="145"/>
      <c r="S101" s="133">
        <f t="shared" si="72"/>
        <v>0.17187604123668221</v>
      </c>
      <c r="T101" s="147"/>
      <c r="U101" s="104">
        <f t="shared" si="73"/>
        <v>8.8427215256264402E-2</v>
      </c>
      <c r="V101" s="145"/>
      <c r="W101" s="133">
        <f t="shared" si="74"/>
        <v>0.20172223083977175</v>
      </c>
      <c r="X101" s="149"/>
      <c r="Y101" s="104">
        <f t="shared" si="75"/>
        <v>0.10005203620569847</v>
      </c>
      <c r="Z101" s="145"/>
      <c r="AA101" s="133">
        <f t="shared" si="76"/>
        <v>0.24287076369410385</v>
      </c>
      <c r="AB101" s="147"/>
      <c r="AC101" s="104">
        <f t="shared" si="77"/>
        <v>3.9189005843627056E-2</v>
      </c>
      <c r="AD101" s="138"/>
      <c r="AE101" s="108"/>
      <c r="AF101" s="139"/>
      <c r="AG101" s="107">
        <f t="shared" si="78"/>
        <v>3.3026280833067218E-2</v>
      </c>
      <c r="AU101" s="108"/>
      <c r="AV101" s="108"/>
      <c r="AW101" s="108"/>
      <c r="AX101" s="108"/>
      <c r="AY101" s="108"/>
      <c r="AZ101" s="108"/>
      <c r="BA101" s="108"/>
      <c r="BB101" s="108"/>
      <c r="BC101" s="108"/>
      <c r="BD101" s="108"/>
      <c r="BE101" s="108"/>
      <c r="BF101" s="108"/>
      <c r="BG101" s="108">
        <v>0.10981030049006657</v>
      </c>
      <c r="BH101" s="108"/>
      <c r="BI101" s="108">
        <v>0.17187604123668221</v>
      </c>
      <c r="BJ101" s="108"/>
      <c r="BK101" s="108">
        <v>8.8427215256264402E-2</v>
      </c>
      <c r="BL101" s="108"/>
      <c r="BM101" s="108">
        <v>0.20172223083977175</v>
      </c>
      <c r="BN101" s="108"/>
      <c r="BO101" s="108">
        <v>0.10005203620569847</v>
      </c>
      <c r="BP101" s="108"/>
      <c r="BQ101" s="108">
        <v>0.24287076369410385</v>
      </c>
      <c r="BR101" s="108"/>
      <c r="BS101" s="108">
        <v>3.9189005843627056E-2</v>
      </c>
      <c r="BT101" s="108"/>
      <c r="BU101" s="108"/>
      <c r="BV101" s="108"/>
      <c r="BW101" s="108">
        <v>3.3026280833067218E-2</v>
      </c>
      <c r="BY101" s="273"/>
      <c r="BZ101" s="273">
        <f t="shared" si="95"/>
        <v>0</v>
      </c>
      <c r="CA101" s="273">
        <f t="shared" si="96"/>
        <v>-5.6564073130800585E-2</v>
      </c>
      <c r="CB101" s="273">
        <f t="shared" si="97"/>
        <v>0</v>
      </c>
      <c r="CC101" s="273">
        <f t="shared" si="98"/>
        <v>-4.5613435944555351E-2</v>
      </c>
      <c r="CD101" s="273">
        <f t="shared" si="99"/>
        <v>0</v>
      </c>
      <c r="CE101" s="273">
        <f t="shared" si="100"/>
        <v>-7.3768764951936738E-2</v>
      </c>
      <c r="CF101" s="273">
        <f t="shared" si="101"/>
        <v>0</v>
      </c>
      <c r="CG101" s="273">
        <f t="shared" si="102"/>
        <v>-8.0441851276160256E-2</v>
      </c>
      <c r="CH101" s="273">
        <f t="shared" si="103"/>
        <v>0</v>
      </c>
      <c r="CI101" s="273">
        <f t="shared" si="104"/>
        <v>-8.9739796110891445E-2</v>
      </c>
      <c r="CJ101" s="273">
        <f t="shared" si="105"/>
        <v>0</v>
      </c>
      <c r="CK101" s="273">
        <f t="shared" si="106"/>
        <v>-0.16518412866786075</v>
      </c>
      <c r="CL101" s="273">
        <f t="shared" si="107"/>
        <v>0</v>
      </c>
      <c r="CM101" s="273">
        <f t="shared" si="108"/>
        <v>0</v>
      </c>
      <c r="CN101" s="273">
        <f t="shared" si="109"/>
        <v>0</v>
      </c>
      <c r="CO101" s="273">
        <f t="shared" si="80"/>
        <v>0</v>
      </c>
      <c r="CP101" s="273">
        <f t="shared" si="81"/>
        <v>0</v>
      </c>
      <c r="CQ101" s="273">
        <f t="shared" si="82"/>
        <v>0</v>
      </c>
      <c r="CR101" s="273">
        <f t="shared" si="83"/>
        <v>0</v>
      </c>
      <c r="CS101" s="273">
        <f t="shared" si="84"/>
        <v>0</v>
      </c>
      <c r="CT101" s="273">
        <f t="shared" si="85"/>
        <v>0</v>
      </c>
      <c r="CU101" s="273">
        <f t="shared" si="86"/>
        <v>0</v>
      </c>
      <c r="CV101" s="273">
        <f t="shared" si="87"/>
        <v>0</v>
      </c>
      <c r="CW101" s="273">
        <f t="shared" si="88"/>
        <v>0</v>
      </c>
      <c r="CX101" s="273">
        <f t="shared" si="89"/>
        <v>0</v>
      </c>
      <c r="CY101" s="273">
        <f t="shared" si="90"/>
        <v>0</v>
      </c>
      <c r="CZ101" s="273">
        <f t="shared" si="91"/>
        <v>0</v>
      </c>
      <c r="DA101" s="273">
        <f t="shared" si="92"/>
        <v>0</v>
      </c>
      <c r="DB101" s="273">
        <f t="shared" si="93"/>
        <v>0</v>
      </c>
      <c r="DC101" s="273">
        <f t="shared" si="94"/>
        <v>0</v>
      </c>
    </row>
    <row r="102" spans="3:108" s="99" customFormat="1" x14ac:dyDescent="0.25">
      <c r="C102" s="106" t="s">
        <v>119</v>
      </c>
      <c r="D102" s="127"/>
      <c r="E102" s="104">
        <f t="shared" si="65"/>
        <v>5.648323351428064E-2</v>
      </c>
      <c r="F102" s="145"/>
      <c r="G102" s="133">
        <f t="shared" si="66"/>
        <v>4.5628450665386101E-2</v>
      </c>
      <c r="H102" s="145"/>
      <c r="I102" s="104">
        <f t="shared" si="67"/>
        <v>7.4741053621911524E-2</v>
      </c>
      <c r="J102" s="145"/>
      <c r="K102" s="133">
        <f t="shared" si="68"/>
        <v>8.0035938129222883E-2</v>
      </c>
      <c r="L102" s="145"/>
      <c r="M102" s="104">
        <f t="shared" si="69"/>
        <v>9.2104086423425047E-2</v>
      </c>
      <c r="N102" s="145"/>
      <c r="O102" s="133">
        <f t="shared" si="70"/>
        <v>0.16456358518448569</v>
      </c>
      <c r="P102" s="149"/>
      <c r="Q102" s="104">
        <f t="shared" si="71"/>
        <v>0.11790162092115097</v>
      </c>
      <c r="R102" s="145"/>
      <c r="S102" s="133">
        <f t="shared" si="72"/>
        <v>0.16804199067961637</v>
      </c>
      <c r="T102" s="147"/>
      <c r="U102" s="104">
        <f t="shared" si="73"/>
        <v>9.4796018220555167E-2</v>
      </c>
      <c r="V102" s="145"/>
      <c r="W102" s="133">
        <f t="shared" si="74"/>
        <v>0.19864305086970074</v>
      </c>
      <c r="X102" s="149"/>
      <c r="Y102" s="104">
        <f t="shared" si="75"/>
        <v>9.9894611396900368E-2</v>
      </c>
      <c r="Z102" s="145"/>
      <c r="AA102" s="133">
        <f t="shared" si="76"/>
        <v>0.24290488234088203</v>
      </c>
      <c r="AB102" s="147"/>
      <c r="AC102" s="104">
        <f t="shared" si="77"/>
        <v>3.8021374968342458E-2</v>
      </c>
      <c r="AD102" s="138"/>
      <c r="AE102" s="108"/>
      <c r="AF102" s="139"/>
      <c r="AG102" s="107">
        <f t="shared" si="78"/>
        <v>3.2098364842797648E-2</v>
      </c>
      <c r="AU102" s="108"/>
      <c r="AV102" s="108"/>
      <c r="AW102" s="108"/>
      <c r="AX102" s="108"/>
      <c r="AY102" s="108"/>
      <c r="AZ102" s="108"/>
      <c r="BA102" s="108"/>
      <c r="BB102" s="108"/>
      <c r="BC102" s="108"/>
      <c r="BD102" s="108"/>
      <c r="BE102" s="108"/>
      <c r="BF102" s="108"/>
      <c r="BG102" s="108">
        <v>0.11790162092115097</v>
      </c>
      <c r="BH102" s="108"/>
      <c r="BI102" s="108">
        <v>0.16804199067961637</v>
      </c>
      <c r="BJ102" s="108"/>
      <c r="BK102" s="108">
        <v>9.4796018220555167E-2</v>
      </c>
      <c r="BL102" s="108"/>
      <c r="BM102" s="108">
        <v>0.19864305086970074</v>
      </c>
      <c r="BN102" s="108"/>
      <c r="BO102" s="108">
        <v>9.9894611396900368E-2</v>
      </c>
      <c r="BP102" s="108"/>
      <c r="BQ102" s="108">
        <v>0.24290488234088203</v>
      </c>
      <c r="BR102" s="108"/>
      <c r="BS102" s="108">
        <v>3.8021374968342458E-2</v>
      </c>
      <c r="BT102" s="108"/>
      <c r="BU102" s="108"/>
      <c r="BV102" s="108"/>
      <c r="BW102" s="108">
        <v>3.2098364842797648E-2</v>
      </c>
      <c r="BY102" s="273"/>
      <c r="BZ102" s="273">
        <f t="shared" si="95"/>
        <v>0</v>
      </c>
      <c r="CA102" s="273">
        <f t="shared" si="96"/>
        <v>-5.648323351428064E-2</v>
      </c>
      <c r="CB102" s="273">
        <f t="shared" si="97"/>
        <v>0</v>
      </c>
      <c r="CC102" s="273">
        <f t="shared" si="98"/>
        <v>-4.5628450665386101E-2</v>
      </c>
      <c r="CD102" s="273">
        <f t="shared" si="99"/>
        <v>0</v>
      </c>
      <c r="CE102" s="273">
        <f t="shared" si="100"/>
        <v>-7.4741053621911524E-2</v>
      </c>
      <c r="CF102" s="273">
        <f t="shared" si="101"/>
        <v>0</v>
      </c>
      <c r="CG102" s="273">
        <f t="shared" si="102"/>
        <v>-8.0035938129222883E-2</v>
      </c>
      <c r="CH102" s="273">
        <f t="shared" si="103"/>
        <v>0</v>
      </c>
      <c r="CI102" s="273">
        <f t="shared" si="104"/>
        <v>-9.2104086423425047E-2</v>
      </c>
      <c r="CJ102" s="273">
        <f t="shared" si="105"/>
        <v>0</v>
      </c>
      <c r="CK102" s="273">
        <f t="shared" si="106"/>
        <v>-0.16456358518448569</v>
      </c>
      <c r="CL102" s="273">
        <f t="shared" si="107"/>
        <v>0</v>
      </c>
      <c r="CM102" s="273">
        <f t="shared" si="108"/>
        <v>0</v>
      </c>
      <c r="CN102" s="273">
        <f t="shared" si="109"/>
        <v>0</v>
      </c>
      <c r="CO102" s="273">
        <f t="shared" si="80"/>
        <v>0</v>
      </c>
      <c r="CP102" s="273">
        <f t="shared" si="81"/>
        <v>0</v>
      </c>
      <c r="CQ102" s="273">
        <f t="shared" si="82"/>
        <v>0</v>
      </c>
      <c r="CR102" s="273">
        <f t="shared" si="83"/>
        <v>0</v>
      </c>
      <c r="CS102" s="273">
        <f t="shared" si="84"/>
        <v>0</v>
      </c>
      <c r="CT102" s="273">
        <f t="shared" si="85"/>
        <v>0</v>
      </c>
      <c r="CU102" s="273">
        <f t="shared" si="86"/>
        <v>0</v>
      </c>
      <c r="CV102" s="273">
        <f t="shared" si="87"/>
        <v>0</v>
      </c>
      <c r="CW102" s="273">
        <f t="shared" si="88"/>
        <v>0</v>
      </c>
      <c r="CX102" s="273">
        <f t="shared" si="89"/>
        <v>0</v>
      </c>
      <c r="CY102" s="273">
        <f t="shared" si="90"/>
        <v>0</v>
      </c>
      <c r="CZ102" s="273">
        <f t="shared" si="91"/>
        <v>0</v>
      </c>
      <c r="DA102" s="273">
        <f t="shared" si="92"/>
        <v>0</v>
      </c>
      <c r="DB102" s="273">
        <f t="shared" si="93"/>
        <v>0</v>
      </c>
      <c r="DC102" s="273">
        <f t="shared" si="94"/>
        <v>0</v>
      </c>
    </row>
    <row r="103" spans="3:108" s="99" customFormat="1" x14ac:dyDescent="0.25">
      <c r="C103" s="106" t="s">
        <v>150</v>
      </c>
      <c r="D103" s="127"/>
      <c r="E103" s="104">
        <f t="shared" si="65"/>
        <v>5.5901426176788505E-2</v>
      </c>
      <c r="F103" s="145"/>
      <c r="G103" s="133">
        <f t="shared" si="66"/>
        <v>4.554038856832722E-2</v>
      </c>
      <c r="H103" s="145"/>
      <c r="I103" s="104">
        <f t="shared" si="67"/>
        <v>7.6629428153903056E-2</v>
      </c>
      <c r="J103" s="145"/>
      <c r="K103" s="133">
        <f t="shared" si="68"/>
        <v>7.823002795314514E-2</v>
      </c>
      <c r="L103" s="145"/>
      <c r="M103" s="104">
        <f t="shared" si="69"/>
        <v>0.10299384616656626</v>
      </c>
      <c r="N103" s="145"/>
      <c r="O103" s="133">
        <f t="shared" si="70"/>
        <v>0.15663802217945605</v>
      </c>
      <c r="P103" s="149"/>
      <c r="Q103" s="104">
        <f t="shared" si="71"/>
        <v>0.13202150865515438</v>
      </c>
      <c r="R103" s="145"/>
      <c r="S103" s="133">
        <f t="shared" si="72"/>
        <v>0.16082807892135426</v>
      </c>
      <c r="T103" s="147"/>
      <c r="U103" s="104">
        <f t="shared" si="73"/>
        <v>0.10316632306658469</v>
      </c>
      <c r="V103" s="145"/>
      <c r="W103" s="133">
        <f t="shared" si="74"/>
        <v>0.19257109909541484</v>
      </c>
      <c r="X103" s="149"/>
      <c r="Y103" s="104">
        <f t="shared" si="75"/>
        <v>0.10767808417396041</v>
      </c>
      <c r="Z103" s="145"/>
      <c r="AA103" s="133">
        <f t="shared" si="76"/>
        <v>0.23905044343962292</v>
      </c>
      <c r="AB103" s="147"/>
      <c r="AC103" s="104">
        <f t="shared" si="77"/>
        <v>3.5926920350494163E-2</v>
      </c>
      <c r="AD103" s="138"/>
      <c r="AE103" s="108"/>
      <c r="AF103" s="139"/>
      <c r="AG103" s="107">
        <f t="shared" si="78"/>
        <v>2.9591634730458859E-2</v>
      </c>
      <c r="AU103" s="108"/>
      <c r="AV103" s="108"/>
      <c r="AW103" s="108"/>
      <c r="AX103" s="108"/>
      <c r="AY103" s="108"/>
      <c r="AZ103" s="108"/>
      <c r="BA103" s="108"/>
      <c r="BB103" s="108"/>
      <c r="BC103" s="108"/>
      <c r="BD103" s="108"/>
      <c r="BE103" s="108"/>
      <c r="BF103" s="108"/>
      <c r="BG103" s="108">
        <v>0.13202150865515438</v>
      </c>
      <c r="BH103" s="108"/>
      <c r="BI103" s="108">
        <v>0.16082807892135426</v>
      </c>
      <c r="BJ103" s="108"/>
      <c r="BK103" s="108">
        <v>0.10316632306658469</v>
      </c>
      <c r="BL103" s="108"/>
      <c r="BM103" s="108">
        <v>0.19257109909541484</v>
      </c>
      <c r="BN103" s="108"/>
      <c r="BO103" s="108">
        <v>0.10767808417396041</v>
      </c>
      <c r="BP103" s="108"/>
      <c r="BQ103" s="108">
        <v>0.23905044343962292</v>
      </c>
      <c r="BR103" s="108"/>
      <c r="BS103" s="108">
        <v>3.5926920350494163E-2</v>
      </c>
      <c r="BT103" s="108"/>
      <c r="BU103" s="108"/>
      <c r="BV103" s="108"/>
      <c r="BW103" s="108">
        <v>2.9591634730458859E-2</v>
      </c>
      <c r="BY103" s="273"/>
      <c r="BZ103" s="273">
        <f t="shared" si="95"/>
        <v>0</v>
      </c>
      <c r="CA103" s="273">
        <f t="shared" si="96"/>
        <v>-5.5901426176788505E-2</v>
      </c>
      <c r="CB103" s="273">
        <f t="shared" si="97"/>
        <v>0</v>
      </c>
      <c r="CC103" s="273">
        <f t="shared" si="98"/>
        <v>-4.554038856832722E-2</v>
      </c>
      <c r="CD103" s="273">
        <f t="shared" si="99"/>
        <v>0</v>
      </c>
      <c r="CE103" s="273">
        <f t="shared" si="100"/>
        <v>-7.6629428153903056E-2</v>
      </c>
      <c r="CF103" s="273">
        <f t="shared" si="101"/>
        <v>0</v>
      </c>
      <c r="CG103" s="273">
        <f t="shared" si="102"/>
        <v>-7.823002795314514E-2</v>
      </c>
      <c r="CH103" s="273">
        <f t="shared" si="103"/>
        <v>0</v>
      </c>
      <c r="CI103" s="273">
        <f t="shared" si="104"/>
        <v>-0.10299384616656626</v>
      </c>
      <c r="CJ103" s="273">
        <f t="shared" si="105"/>
        <v>0</v>
      </c>
      <c r="CK103" s="273">
        <f t="shared" si="106"/>
        <v>-0.15663802217945605</v>
      </c>
      <c r="CL103" s="273">
        <f t="shared" si="107"/>
        <v>0</v>
      </c>
      <c r="CM103" s="273">
        <f t="shared" si="108"/>
        <v>0</v>
      </c>
      <c r="CN103" s="273">
        <f t="shared" si="109"/>
        <v>0</v>
      </c>
      <c r="CO103" s="273">
        <f t="shared" si="80"/>
        <v>0</v>
      </c>
      <c r="CP103" s="273">
        <f t="shared" si="81"/>
        <v>0</v>
      </c>
      <c r="CQ103" s="273">
        <f t="shared" si="82"/>
        <v>0</v>
      </c>
      <c r="CR103" s="273">
        <f t="shared" si="83"/>
        <v>0</v>
      </c>
      <c r="CS103" s="273">
        <f t="shared" si="84"/>
        <v>0</v>
      </c>
      <c r="CT103" s="273">
        <f t="shared" si="85"/>
        <v>0</v>
      </c>
      <c r="CU103" s="273">
        <f t="shared" si="86"/>
        <v>0</v>
      </c>
      <c r="CV103" s="273">
        <f t="shared" si="87"/>
        <v>0</v>
      </c>
      <c r="CW103" s="273">
        <f t="shared" si="88"/>
        <v>0</v>
      </c>
      <c r="CX103" s="273">
        <f t="shared" si="89"/>
        <v>0</v>
      </c>
      <c r="CY103" s="273">
        <f t="shared" si="90"/>
        <v>0</v>
      </c>
      <c r="CZ103" s="273">
        <f t="shared" si="91"/>
        <v>0</v>
      </c>
      <c r="DA103" s="273">
        <f t="shared" si="92"/>
        <v>0</v>
      </c>
      <c r="DB103" s="273">
        <f t="shared" si="93"/>
        <v>0</v>
      </c>
      <c r="DC103" s="273">
        <f t="shared" si="94"/>
        <v>0</v>
      </c>
    </row>
    <row r="104" spans="3:108" s="99" customFormat="1" x14ac:dyDescent="0.25">
      <c r="C104" s="106" t="s">
        <v>248</v>
      </c>
      <c r="E104" s="104">
        <f t="shared" si="65"/>
        <v>5.4975937938568364E-2</v>
      </c>
      <c r="F104" s="135"/>
      <c r="G104" s="133">
        <f t="shared" si="66"/>
        <v>4.5650626417113205E-2</v>
      </c>
      <c r="H104" s="135"/>
      <c r="I104" s="104">
        <f t="shared" si="67"/>
        <v>7.5529456686412866E-2</v>
      </c>
      <c r="J104" s="145"/>
      <c r="K104" s="133">
        <f t="shared" si="68"/>
        <v>7.8586972704528232E-2</v>
      </c>
      <c r="L104" s="145"/>
      <c r="M104" s="104">
        <f t="shared" si="69"/>
        <v>0.10532593739558305</v>
      </c>
      <c r="N104" s="145"/>
      <c r="O104" s="133">
        <f t="shared" si="70"/>
        <v>0.1589428160439349</v>
      </c>
      <c r="P104" s="149"/>
      <c r="Q104" s="104">
        <f t="shared" si="71"/>
        <v>0.12692899600807417</v>
      </c>
      <c r="R104" s="145"/>
      <c r="S104" s="133">
        <f t="shared" si="72"/>
        <v>0.15626473735407348</v>
      </c>
      <c r="T104" s="147"/>
      <c r="U104" s="104">
        <f t="shared" si="73"/>
        <v>0.10057626839735812</v>
      </c>
      <c r="V104" s="145"/>
      <c r="W104" s="133">
        <f t="shared" si="74"/>
        <v>0.18904590274668101</v>
      </c>
      <c r="X104" s="149"/>
      <c r="Y104" s="104">
        <f t="shared" si="75"/>
        <v>0.10897261821378268</v>
      </c>
      <c r="Z104" s="145"/>
      <c r="AA104" s="133">
        <f t="shared" si="76"/>
        <v>0.23968914844755565</v>
      </c>
      <c r="AB104" s="147"/>
      <c r="AC104" s="104">
        <f t="shared" si="77"/>
        <v>3.4545366702804614E-2</v>
      </c>
      <c r="AD104" s="138"/>
      <c r="AE104" s="108"/>
      <c r="AF104" s="139"/>
      <c r="AG104" s="107">
        <f t="shared" si="78"/>
        <v>2.8435896847129591E-2</v>
      </c>
      <c r="AU104" s="108"/>
      <c r="AV104" s="108"/>
      <c r="AW104" s="108"/>
      <c r="AX104" s="108"/>
      <c r="AY104" s="108"/>
      <c r="AZ104" s="108"/>
      <c r="BA104" s="108"/>
      <c r="BB104" s="108"/>
      <c r="BC104" s="108"/>
      <c r="BD104" s="108"/>
      <c r="BE104" s="108"/>
      <c r="BF104" s="108"/>
      <c r="BG104" s="108"/>
      <c r="BH104" s="108"/>
      <c r="BI104" s="108"/>
      <c r="BJ104" s="108"/>
      <c r="BK104" s="108"/>
      <c r="BL104" s="108"/>
      <c r="BM104" s="108"/>
      <c r="BN104" s="108"/>
      <c r="BO104" s="108"/>
      <c r="BP104" s="108"/>
      <c r="BQ104" s="108"/>
      <c r="BR104" s="108"/>
      <c r="BS104" s="108"/>
      <c r="BT104" s="108"/>
      <c r="BU104" s="108"/>
      <c r="BV104" s="108"/>
      <c r="BW104" s="108"/>
      <c r="BY104" s="273"/>
      <c r="BZ104" s="273"/>
      <c r="CA104" s="273"/>
      <c r="CB104" s="273"/>
      <c r="CC104" s="273"/>
      <c r="CD104" s="273"/>
      <c r="CE104" s="273"/>
      <c r="CF104" s="273"/>
      <c r="CG104" s="273"/>
      <c r="CH104" s="273"/>
      <c r="CI104" s="273"/>
      <c r="CJ104" s="273"/>
      <c r="CK104" s="273"/>
      <c r="CL104" s="273"/>
      <c r="CM104" s="273"/>
      <c r="CN104" s="273"/>
      <c r="CO104" s="273"/>
      <c r="CP104" s="273"/>
      <c r="CQ104" s="273"/>
      <c r="CR104" s="273"/>
      <c r="CS104" s="273"/>
      <c r="CT104" s="273"/>
      <c r="CU104" s="273"/>
      <c r="CV104" s="273"/>
      <c r="CW104" s="273"/>
      <c r="CX104" s="273"/>
      <c r="CY104" s="273"/>
      <c r="CZ104" s="273"/>
      <c r="DA104" s="273"/>
      <c r="DB104" s="273"/>
      <c r="DC104" s="273"/>
    </row>
    <row r="105" spans="3:108" s="99" customFormat="1" x14ac:dyDescent="0.25">
      <c r="C105" s="134"/>
      <c r="E105" s="135"/>
      <c r="F105" s="135"/>
      <c r="G105" s="136"/>
      <c r="H105" s="135"/>
      <c r="I105" s="135"/>
      <c r="J105" s="135"/>
      <c r="K105" s="136"/>
      <c r="L105" s="135"/>
      <c r="M105" s="135"/>
      <c r="N105" s="135"/>
      <c r="O105" s="136"/>
      <c r="P105" s="136"/>
      <c r="Q105" s="135"/>
      <c r="R105" s="135"/>
      <c r="S105" s="136"/>
      <c r="T105" s="95"/>
      <c r="U105" s="135"/>
      <c r="V105" s="135"/>
      <c r="W105" s="136"/>
      <c r="X105" s="136"/>
      <c r="Y105" s="135"/>
      <c r="Z105" s="135"/>
      <c r="AA105" s="136"/>
      <c r="AB105" s="95"/>
      <c r="AC105" s="135"/>
      <c r="AD105" s="108"/>
      <c r="AE105" s="108"/>
      <c r="AF105" s="108"/>
      <c r="AG105" s="95"/>
      <c r="BY105" s="276"/>
      <c r="BZ105" s="276"/>
      <c r="CA105" s="276"/>
      <c r="CB105" s="276"/>
      <c r="CC105" s="276"/>
      <c r="CD105" s="276"/>
      <c r="CE105" s="276"/>
      <c r="CF105" s="276"/>
      <c r="CG105" s="276"/>
      <c r="CH105" s="276"/>
      <c r="CI105" s="276"/>
      <c r="CJ105" s="276"/>
      <c r="CK105" s="276"/>
      <c r="CL105" s="276"/>
      <c r="CM105" s="276"/>
      <c r="CN105" s="276"/>
      <c r="CO105" s="276"/>
      <c r="CP105" s="276"/>
      <c r="CQ105" s="276"/>
      <c r="CR105" s="276"/>
      <c r="CS105" s="276"/>
      <c r="CT105" s="276"/>
      <c r="CU105" s="276"/>
      <c r="CV105" s="276"/>
      <c r="CW105" s="276"/>
      <c r="CX105" s="276"/>
      <c r="CY105" s="276"/>
      <c r="CZ105" s="276"/>
      <c r="DA105" s="276"/>
      <c r="DB105" s="276"/>
      <c r="DC105" s="276"/>
    </row>
    <row r="106" spans="3:108" ht="17.25" customHeight="1" x14ac:dyDescent="0.25">
      <c r="C106" s="159" t="s">
        <v>120</v>
      </c>
      <c r="D106" s="159"/>
      <c r="E106" s="159"/>
      <c r="F106" s="159"/>
      <c r="G106" s="159"/>
      <c r="H106" s="159"/>
      <c r="I106" s="159"/>
      <c r="J106" s="159"/>
      <c r="K106" s="159"/>
      <c r="L106" s="159"/>
      <c r="M106" s="159"/>
      <c r="N106" s="159"/>
      <c r="O106" s="159"/>
      <c r="P106" s="159"/>
      <c r="Q106" s="159"/>
      <c r="R106" s="159"/>
      <c r="S106" s="159"/>
      <c r="T106" s="159"/>
      <c r="U106" s="159"/>
      <c r="V106" s="159"/>
      <c r="W106" s="159"/>
      <c r="X106" s="159"/>
      <c r="Y106" s="159"/>
      <c r="Z106" s="159"/>
      <c r="AA106" s="159"/>
      <c r="AB106" s="159"/>
      <c r="AC106" s="159"/>
      <c r="AD106" s="159"/>
      <c r="AE106" s="159"/>
      <c r="AF106" s="159"/>
      <c r="AG106" s="159"/>
      <c r="AS106" s="99"/>
      <c r="AT106" s="99"/>
      <c r="AU106" s="99"/>
      <c r="AV106" s="99"/>
      <c r="AW106" s="99"/>
      <c r="AX106" s="99"/>
      <c r="AY106" s="99"/>
      <c r="AZ106" s="99"/>
      <c r="BA106" s="99"/>
      <c r="BB106" s="99"/>
      <c r="BC106" s="99"/>
      <c r="BD106" s="99"/>
      <c r="BE106" s="99"/>
      <c r="BF106" s="99"/>
      <c r="BG106" s="99"/>
      <c r="BH106" s="99"/>
      <c r="BI106" s="99"/>
      <c r="BJ106" s="99"/>
      <c r="BK106" s="99"/>
      <c r="BL106" s="99"/>
      <c r="BM106" s="99"/>
      <c r="BN106" s="99"/>
      <c r="BO106" s="99"/>
      <c r="BP106" s="99"/>
      <c r="BQ106" s="99"/>
      <c r="BR106" s="99"/>
      <c r="BS106" s="99"/>
      <c r="BT106" s="99"/>
      <c r="BU106" s="99"/>
      <c r="BV106" s="99"/>
      <c r="BW106" s="99"/>
      <c r="BX106" s="99"/>
      <c r="DD106" s="99"/>
    </row>
    <row r="107" spans="3:108" ht="71" customHeight="1" x14ac:dyDescent="0.25">
      <c r="C107" s="432" t="s">
        <v>280</v>
      </c>
      <c r="D107" s="432"/>
      <c r="E107" s="432"/>
      <c r="F107" s="432"/>
      <c r="G107" s="432"/>
      <c r="H107" s="432"/>
      <c r="I107" s="432"/>
      <c r="J107" s="432"/>
      <c r="K107" s="432"/>
      <c r="L107" s="432"/>
      <c r="M107" s="432"/>
      <c r="U107" s="87"/>
    </row>
    <row r="108" spans="3:108" ht="12.75" customHeight="1" x14ac:dyDescent="0.25">
      <c r="U108" s="87"/>
    </row>
    <row r="109" spans="3:108" ht="12.75" customHeight="1" x14ac:dyDescent="0.25">
      <c r="U109" s="87"/>
    </row>
    <row r="110" spans="3:108" ht="12.75" customHeight="1" x14ac:dyDescent="0.25">
      <c r="U110" s="87"/>
    </row>
    <row r="111" spans="3:108" ht="12.75" customHeight="1" x14ac:dyDescent="0.25">
      <c r="U111" s="87"/>
    </row>
    <row r="112" spans="3:108" ht="12.75" customHeight="1" x14ac:dyDescent="0.25">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row>
    <row r="113" spans="2:30" ht="13.5" hidden="1" customHeight="1" x14ac:dyDescent="0.25">
      <c r="B113" s="10"/>
      <c r="C113" s="8"/>
      <c r="D113" s="10"/>
      <c r="E113" s="8"/>
      <c r="F113" s="8"/>
      <c r="G113" s="8"/>
      <c r="H113" s="8"/>
      <c r="I113" s="8"/>
      <c r="J113" s="8"/>
      <c r="K113" s="8"/>
      <c r="L113" s="8"/>
      <c r="M113" s="8"/>
      <c r="N113" s="8"/>
      <c r="O113" s="8"/>
      <c r="AC113" s="8"/>
      <c r="AD113" s="10"/>
    </row>
    <row r="114" spans="2:30" ht="12.75" hidden="1" customHeight="1" x14ac:dyDescent="0.25"/>
    <row r="115" spans="2:30" ht="12.75" hidden="1" customHeight="1" x14ac:dyDescent="0.25"/>
    <row r="116" spans="2:30" ht="12.75" hidden="1" customHeight="1" x14ac:dyDescent="0.25"/>
    <row r="117" spans="2:30" ht="13.5" hidden="1" customHeight="1" x14ac:dyDescent="0.25">
      <c r="B117" s="83"/>
      <c r="C117" s="83"/>
      <c r="D117" s="83"/>
      <c r="E117" s="83"/>
      <c r="F117" s="83"/>
      <c r="G117" s="83"/>
      <c r="H117" s="83"/>
      <c r="I117" s="83"/>
      <c r="J117" s="83"/>
      <c r="K117" s="83"/>
      <c r="L117" s="83"/>
      <c r="M117" s="83"/>
      <c r="N117" s="83"/>
      <c r="O117" s="83"/>
      <c r="AB117" s="83"/>
      <c r="AC117" s="83"/>
      <c r="AD117" s="83"/>
    </row>
    <row r="118" spans="2:30" ht="13.5" hidden="1" customHeight="1" x14ac:dyDescent="0.25"/>
    <row r="119" spans="2:30" ht="13.5" hidden="1" customHeight="1" x14ac:dyDescent="0.25">
      <c r="E119" s="8" t="str">
        <f>E88</f>
        <v>Rendement géométrique</v>
      </c>
      <c r="I119" s="8" t="str">
        <f>I88</f>
        <v>Rendement géométrique</v>
      </c>
      <c r="M119" s="8" t="str">
        <f>M88</f>
        <v>Rendement géométrique</v>
      </c>
      <c r="AC119" s="8" t="str">
        <f>AC88</f>
        <v>Rendement géométrique</v>
      </c>
    </row>
    <row r="120" spans="2:30" ht="12.75" hidden="1" customHeight="1" x14ac:dyDescent="0.25">
      <c r="E120" s="9">
        <f>STDEV(E10:E59)</f>
        <v>3.8797005230784734E-2</v>
      </c>
      <c r="F120" s="9"/>
      <c r="G120" s="9"/>
      <c r="H120" s="9"/>
      <c r="I120" s="9">
        <f>STDEV(I10:I59)</f>
        <v>7.749767289132295E-2</v>
      </c>
      <c r="J120" s="9"/>
      <c r="K120" s="9"/>
      <c r="L120" s="9"/>
      <c r="M120" s="9">
        <f>STDEV(M10:M59)</f>
        <v>0.16685342722954799</v>
      </c>
      <c r="AC120" s="9">
        <f>STDEV(AE10:AE59)</f>
        <v>3.2217245305017884E-2</v>
      </c>
    </row>
    <row r="121" spans="2:30" ht="12.75" hidden="1" customHeight="1" x14ac:dyDescent="0.25">
      <c r="E121" s="9">
        <f>STDEV(E11:E60)</f>
        <v>3.9258954312340916E-2</v>
      </c>
      <c r="F121" s="9"/>
      <c r="G121" s="9"/>
      <c r="H121" s="9"/>
      <c r="I121" s="9">
        <f>STDEV(I11:I60)</f>
        <v>7.7512921751840047E-2</v>
      </c>
      <c r="J121" s="9"/>
      <c r="K121" s="9"/>
      <c r="L121" s="9"/>
      <c r="M121" s="9">
        <f>STDEV(M11:M60)</f>
        <v>0.16631285964808018</v>
      </c>
      <c r="AC121" s="9">
        <f>STDEV(AE11:AE60)</f>
        <v>3.1773212701569686E-2</v>
      </c>
    </row>
    <row r="122" spans="2:30" ht="12.75" hidden="1" customHeight="1" x14ac:dyDescent="0.25">
      <c r="E122" s="9">
        <f>STDEV(E12:E61)</f>
        <v>3.9912153991409106E-2</v>
      </c>
      <c r="F122" s="9"/>
      <c r="G122" s="9"/>
      <c r="H122" s="9"/>
      <c r="I122" s="9">
        <f>STDEV(I12:I61)</f>
        <v>7.7662159507832132E-2</v>
      </c>
      <c r="J122" s="9"/>
      <c r="K122" s="9"/>
      <c r="L122" s="9"/>
      <c r="M122" s="9">
        <f>STDEV(M12:M61)</f>
        <v>0.16443835212825203</v>
      </c>
      <c r="AC122" s="9">
        <f>STDEV(AE12:AE61)</f>
        <v>3.1967981094046125E-2</v>
      </c>
    </row>
    <row r="123" spans="2:30" ht="12.75" hidden="1" customHeight="1" x14ac:dyDescent="0.25">
      <c r="E123" s="9">
        <f>STDEV(E13:E62)</f>
        <v>4.0469858230457262E-2</v>
      </c>
      <c r="F123" s="9"/>
      <c r="G123" s="9"/>
      <c r="H123" s="9"/>
      <c r="I123" s="9">
        <f>STDEV(I13:I62)</f>
        <v>7.8642607244404306E-2</v>
      </c>
      <c r="J123" s="9"/>
      <c r="K123" s="9"/>
      <c r="L123" s="9"/>
      <c r="M123" s="9">
        <f>STDEV(M13:M62)</f>
        <v>0.16432498375810148</v>
      </c>
      <c r="AC123" s="9">
        <f>STDEV(AE13:AE62)</f>
        <v>3.2074295252828046E-2</v>
      </c>
    </row>
    <row r="124" spans="2:30" ht="12.75" hidden="1" customHeight="1" x14ac:dyDescent="0.25">
      <c r="E124" s="9">
        <f>STDEV(E14:E63)</f>
        <v>4.1061281220940875E-2</v>
      </c>
      <c r="F124" s="9"/>
      <c r="G124" s="9"/>
      <c r="H124" s="9"/>
      <c r="I124" s="9">
        <f>STDEV(I14:I63)</f>
        <v>7.8595130624440221E-2</v>
      </c>
      <c r="J124" s="9"/>
      <c r="K124" s="9"/>
      <c r="L124" s="9"/>
      <c r="M124" s="9">
        <f>STDEV(M14:M63)</f>
        <v>0.16295741068833772</v>
      </c>
      <c r="AC124" s="9">
        <f>STDEV(AE14:AE63)</f>
        <v>3.2133880390293725E-2</v>
      </c>
    </row>
    <row r="125" spans="2:30" ht="12.75" hidden="1" customHeight="1" x14ac:dyDescent="0.25">
      <c r="E125" s="9">
        <f>STDEV(E15:E65)</f>
        <v>4.2113618599075628E-2</v>
      </c>
      <c r="F125" s="9"/>
      <c r="G125" s="9"/>
      <c r="H125" s="9"/>
      <c r="I125" s="9">
        <f>STDEV(I15:I65)</f>
        <v>7.7779736654120052E-2</v>
      </c>
      <c r="J125" s="9"/>
      <c r="K125" s="9"/>
      <c r="L125" s="9"/>
      <c r="M125" s="9">
        <f>STDEV(M15:M65)</f>
        <v>0.16409116871041729</v>
      </c>
      <c r="AC125" s="9">
        <f>STDEV(AE15:AE65)</f>
        <v>3.2184109547776098E-2</v>
      </c>
    </row>
    <row r="126" spans="2:30" ht="14.25" customHeight="1" x14ac:dyDescent="0.25"/>
  </sheetData>
  <mergeCells count="69">
    <mergeCell ref="Y76:AA76"/>
    <mergeCell ref="Y75:AA75"/>
    <mergeCell ref="AC75:AG75"/>
    <mergeCell ref="Y5:AA5"/>
    <mergeCell ref="Y6:AA6"/>
    <mergeCell ref="AC76:AG76"/>
    <mergeCell ref="Q76:S76"/>
    <mergeCell ref="Q5:S5"/>
    <mergeCell ref="Q6:S6"/>
    <mergeCell ref="U5:W5"/>
    <mergeCell ref="U6:W6"/>
    <mergeCell ref="U75:W75"/>
    <mergeCell ref="E75:G75"/>
    <mergeCell ref="I75:K75"/>
    <mergeCell ref="AI71:AI74"/>
    <mergeCell ref="I5:K5"/>
    <mergeCell ref="AC5:AG5"/>
    <mergeCell ref="M75:O75"/>
    <mergeCell ref="AC77:AG77"/>
    <mergeCell ref="U77:W77"/>
    <mergeCell ref="Y77:AA77"/>
    <mergeCell ref="Q75:S75"/>
    <mergeCell ref="C1:AG1"/>
    <mergeCell ref="E76:G76"/>
    <mergeCell ref="I76:K76"/>
    <mergeCell ref="M76:O76"/>
    <mergeCell ref="AC6:AG6"/>
    <mergeCell ref="C3:AG3"/>
    <mergeCell ref="E5:G5"/>
    <mergeCell ref="M5:O5"/>
    <mergeCell ref="U76:W76"/>
    <mergeCell ref="I6:K6"/>
    <mergeCell ref="M6:O6"/>
    <mergeCell ref="E6:G6"/>
    <mergeCell ref="U87:W87"/>
    <mergeCell ref="Y78:AA78"/>
    <mergeCell ref="Y86:AA86"/>
    <mergeCell ref="Y87:AA87"/>
    <mergeCell ref="Q77:S77"/>
    <mergeCell ref="E87:G87"/>
    <mergeCell ref="I87:K87"/>
    <mergeCell ref="M87:O87"/>
    <mergeCell ref="E77:G77"/>
    <mergeCell ref="I77:K77"/>
    <mergeCell ref="M77:O77"/>
    <mergeCell ref="C107:M107"/>
    <mergeCell ref="Q87:S87"/>
    <mergeCell ref="Q78:S78"/>
    <mergeCell ref="E86:G86"/>
    <mergeCell ref="I86:K86"/>
    <mergeCell ref="M86:O86"/>
    <mergeCell ref="Q86:S86"/>
    <mergeCell ref="C84:AG84"/>
    <mergeCell ref="E78:G78"/>
    <mergeCell ref="I78:K78"/>
    <mergeCell ref="M78:O78"/>
    <mergeCell ref="AC78:AG78"/>
    <mergeCell ref="AC86:AG86"/>
    <mergeCell ref="U78:W78"/>
    <mergeCell ref="U86:W86"/>
    <mergeCell ref="AC87:AG87"/>
    <mergeCell ref="BO5:BQ5"/>
    <mergeCell ref="BS5:BW5"/>
    <mergeCell ref="BG6:BI6"/>
    <mergeCell ref="BK6:BM6"/>
    <mergeCell ref="BO6:BQ6"/>
    <mergeCell ref="BS6:BW6"/>
    <mergeCell ref="BG5:BI5"/>
    <mergeCell ref="BK5:BM5"/>
  </mergeCells>
  <phoneticPr fontId="40" type="noConversion"/>
  <printOptions horizontalCentered="1"/>
  <pageMargins left="0.31496062992125984" right="0.31496062992125984" top="0.35433070866141736" bottom="0.35433070866141736" header="0.31496062992125984" footer="0.31496062992125984"/>
  <pageSetup scale="72" fitToHeight="2" orientation="landscape" r:id="rId1"/>
  <rowBreaks count="1" manualBreakCount="1">
    <brk id="81" max="16383" man="1"/>
  </rowBreaks>
  <colBreaks count="1" manualBreakCount="1">
    <brk id="33" max="1048575" man="1"/>
  </colBreaks>
  <ignoredErrors>
    <ignoredError sqref="G89:S99 W89:W100 G100 K100 O100 S100" formulaRange="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16">
    <tabColor rgb="FFE35205"/>
    <pageSetUpPr fitToPage="1"/>
  </sheetPr>
  <dimension ref="B1:AG43"/>
  <sheetViews>
    <sheetView topLeftCell="D1" workbookViewId="0">
      <selection activeCell="G110" sqref="G110"/>
    </sheetView>
  </sheetViews>
  <sheetFormatPr defaultColWidth="11.453125" defaultRowHeight="12.5" x14ac:dyDescent="0.25"/>
  <cols>
    <col min="1" max="1" width="3" style="99" customWidth="1"/>
    <col min="2" max="2" width="11.453125" style="99"/>
    <col min="3" max="9" width="25.36328125" style="99" customWidth="1"/>
    <col min="10" max="16384" width="11.453125" style="99"/>
  </cols>
  <sheetData>
    <row r="1" spans="2:33" ht="18" x14ac:dyDescent="0.4">
      <c r="B1" s="463" t="s">
        <v>193</v>
      </c>
      <c r="C1" s="463"/>
      <c r="D1" s="463"/>
      <c r="E1" s="463"/>
      <c r="F1" s="463"/>
      <c r="G1" s="463"/>
      <c r="H1" s="463"/>
      <c r="I1" s="463"/>
      <c r="J1" s="463"/>
      <c r="K1" s="463"/>
    </row>
    <row r="3" spans="2:33" ht="13.25" customHeight="1" x14ac:dyDescent="0.25">
      <c r="C3" s="375" t="s">
        <v>70</v>
      </c>
      <c r="D3" s="375"/>
      <c r="E3" s="375"/>
      <c r="F3" s="375"/>
      <c r="G3" s="375"/>
      <c r="H3" s="375"/>
      <c r="I3" s="375"/>
    </row>
    <row r="4" spans="2:33" ht="12.75" customHeight="1" x14ac:dyDescent="0.25">
      <c r="C4" s="375"/>
      <c r="D4" s="375"/>
      <c r="E4" s="375"/>
      <c r="F4" s="375"/>
      <c r="G4" s="375"/>
      <c r="H4" s="375"/>
      <c r="I4" s="375"/>
      <c r="J4" s="190"/>
      <c r="K4" s="190"/>
      <c r="L4" s="190"/>
      <c r="M4" s="190"/>
      <c r="N4" s="190"/>
      <c r="O4" s="190"/>
      <c r="P4" s="190"/>
      <c r="Q4" s="190"/>
      <c r="R4" s="190"/>
      <c r="S4" s="190"/>
      <c r="T4" s="190"/>
      <c r="U4" s="190"/>
      <c r="V4" s="190"/>
      <c r="W4" s="190"/>
      <c r="X4" s="190"/>
      <c r="Y4" s="190"/>
      <c r="Z4" s="190"/>
      <c r="AA4" s="190"/>
      <c r="AB4" s="190"/>
      <c r="AC4" s="190"/>
      <c r="AD4" s="190"/>
      <c r="AE4" s="190"/>
      <c r="AF4" s="190"/>
      <c r="AG4" s="190"/>
    </row>
    <row r="9" spans="2:33" ht="45" customHeight="1" x14ac:dyDescent="0.25">
      <c r="C9" s="239" t="s">
        <v>71</v>
      </c>
      <c r="D9" s="239" t="s">
        <v>72</v>
      </c>
      <c r="E9" s="239" t="s">
        <v>243</v>
      </c>
      <c r="F9" s="239" t="s">
        <v>244</v>
      </c>
      <c r="G9" s="239" t="s">
        <v>245</v>
      </c>
      <c r="H9" s="239" t="s">
        <v>246</v>
      </c>
      <c r="I9" s="239" t="s">
        <v>247</v>
      </c>
    </row>
    <row r="10" spans="2:33" ht="30" customHeight="1" x14ac:dyDescent="0.25">
      <c r="B10" s="110">
        <v>2018</v>
      </c>
      <c r="C10" s="111">
        <v>2.0899999999999998E-2</v>
      </c>
      <c r="D10" s="111">
        <v>2.3099999999999999E-2</v>
      </c>
      <c r="E10" s="111">
        <v>3.3599999999999998E-2</v>
      </c>
      <c r="F10" s="111">
        <v>6.25E-2</v>
      </c>
      <c r="G10" s="111">
        <v>6.13E-2</v>
      </c>
      <c r="H10" s="111">
        <v>6.1899999999999997E-2</v>
      </c>
      <c r="I10" s="111">
        <v>7.9100000000000004E-2</v>
      </c>
    </row>
    <row r="11" spans="2:33" ht="30" customHeight="1" x14ac:dyDescent="0.25">
      <c r="B11" s="130">
        <v>2019</v>
      </c>
      <c r="C11" s="131">
        <v>2.1100000000000001E-2</v>
      </c>
      <c r="D11" s="131">
        <v>2.12E-2</v>
      </c>
      <c r="E11" s="131">
        <v>3.15E-2</v>
      </c>
      <c r="F11" s="131">
        <v>6.0499999999999998E-2</v>
      </c>
      <c r="G11" s="131">
        <v>6.1499999999999999E-2</v>
      </c>
      <c r="H11" s="131">
        <v>6.3399999999999998E-2</v>
      </c>
      <c r="I11" s="131">
        <v>8.0199999999999994E-2</v>
      </c>
    </row>
    <row r="12" spans="2:33" ht="30" customHeight="1" x14ac:dyDescent="0.25">
      <c r="B12" s="130" t="s">
        <v>74</v>
      </c>
      <c r="C12" s="150">
        <v>2.0220000000000002E-2</v>
      </c>
      <c r="D12" s="150">
        <v>1.686E-2</v>
      </c>
      <c r="E12" s="150">
        <v>2.4500000000000001E-2</v>
      </c>
      <c r="F12" s="150">
        <v>6.4620000000000011E-2</v>
      </c>
      <c r="G12" s="150">
        <v>6.3840000000000008E-2</v>
      </c>
      <c r="H12" s="150">
        <v>6.7819999999999991E-2</v>
      </c>
      <c r="I12" s="150">
        <v>8.5480000000000014E-2</v>
      </c>
    </row>
    <row r="13" spans="2:33" ht="30" customHeight="1" x14ac:dyDescent="0.25">
      <c r="B13" s="130" t="s">
        <v>75</v>
      </c>
      <c r="C13" s="150">
        <v>2.4774999999999998E-2</v>
      </c>
      <c r="D13" s="150">
        <v>1.7875000000000002E-2</v>
      </c>
      <c r="E13" s="150">
        <v>2.5925000000000004E-2</v>
      </c>
      <c r="F13" s="150">
        <v>6.5975000000000006E-2</v>
      </c>
      <c r="G13" s="150">
        <v>6.1874999999999999E-2</v>
      </c>
      <c r="H13" s="150">
        <v>6.8375000000000005E-2</v>
      </c>
      <c r="I13" s="150">
        <v>8.48E-2</v>
      </c>
    </row>
    <row r="14" spans="2:33" ht="30" customHeight="1" x14ac:dyDescent="0.25">
      <c r="B14" s="130">
        <v>2022</v>
      </c>
      <c r="C14" s="150">
        <v>2.3400000000000001E-2</v>
      </c>
      <c r="D14" s="150">
        <v>2.4299999999999999E-2</v>
      </c>
      <c r="E14" s="150">
        <v>3.6299999999999999E-2</v>
      </c>
      <c r="F14" s="150">
        <v>6.8400000000000002E-2</v>
      </c>
      <c r="G14" s="150">
        <v>7.2499999999999995E-2</v>
      </c>
      <c r="H14" s="150">
        <v>7.0000000000000007E-2</v>
      </c>
      <c r="I14" s="150">
        <v>7.8100000000000003E-2</v>
      </c>
    </row>
    <row r="15" spans="2:33" ht="30" customHeight="1" x14ac:dyDescent="0.25">
      <c r="B15" s="130">
        <v>2023</v>
      </c>
      <c r="C15" s="150">
        <v>2.18E-2</v>
      </c>
      <c r="D15" s="150">
        <v>2.8400000000000002E-2</v>
      </c>
      <c r="E15" s="150">
        <v>3.7900000000000003E-2</v>
      </c>
      <c r="F15" s="150">
        <v>7.2099999999999997E-2</v>
      </c>
      <c r="G15" s="150">
        <v>6.7599999999999993E-2</v>
      </c>
      <c r="H15" s="150">
        <v>7.2300000000000003E-2</v>
      </c>
      <c r="I15" s="150">
        <v>8.4500000000000006E-2</v>
      </c>
    </row>
    <row r="16" spans="2:33" ht="30" customHeight="1" x14ac:dyDescent="0.25">
      <c r="B16" s="130">
        <v>2024</v>
      </c>
      <c r="C16" s="150">
        <v>2.2700000000000001E-2</v>
      </c>
      <c r="D16" s="150">
        <v>2.8400000000000002E-2</v>
      </c>
      <c r="E16" s="150">
        <v>3.9399999999999998E-2</v>
      </c>
      <c r="F16" s="150">
        <v>7.3400000000000007E-2</v>
      </c>
      <c r="G16" s="150">
        <v>6.6000000000000003E-2</v>
      </c>
      <c r="H16" s="150">
        <v>7.3999999999999996E-2</v>
      </c>
      <c r="I16" s="150">
        <v>8.3299999999999999E-2</v>
      </c>
    </row>
    <row r="17" spans="2:9" ht="30" customHeight="1" x14ac:dyDescent="0.25">
      <c r="B17" s="130">
        <v>2025</v>
      </c>
      <c r="C17" s="150">
        <v>2.2700000000000001E-2</v>
      </c>
      <c r="D17" s="150">
        <v>2.63E-2</v>
      </c>
      <c r="E17" s="150">
        <v>3.7100000000000001E-2</v>
      </c>
      <c r="F17" s="150">
        <v>6.5299999999999997E-2</v>
      </c>
      <c r="G17" s="150">
        <v>6.0900000000000003E-2</v>
      </c>
      <c r="H17" s="150">
        <v>7.0800000000000002E-2</v>
      </c>
      <c r="I17" s="150">
        <v>7.8799999999999995E-2</v>
      </c>
    </row>
    <row r="18" spans="2:9" ht="13.25" customHeight="1" x14ac:dyDescent="0.25">
      <c r="B18" s="309"/>
      <c r="C18" s="310"/>
      <c r="D18" s="310"/>
      <c r="E18" s="310"/>
      <c r="F18" s="310"/>
      <c r="G18" s="310"/>
      <c r="H18" s="310"/>
      <c r="I18" s="310"/>
    </row>
    <row r="19" spans="2:9" x14ac:dyDescent="0.25">
      <c r="B19" s="99" t="s">
        <v>76</v>
      </c>
    </row>
    <row r="20" spans="2:9" x14ac:dyDescent="0.25">
      <c r="B20" s="99" t="s">
        <v>77</v>
      </c>
    </row>
    <row r="22" spans="2:9" x14ac:dyDescent="0.25">
      <c r="B22" s="99" t="s">
        <v>78</v>
      </c>
    </row>
    <row r="23" spans="2:9" x14ac:dyDescent="0.25">
      <c r="B23" s="99" t="s">
        <v>79</v>
      </c>
    </row>
    <row r="43" spans="2:11" x14ac:dyDescent="0.25">
      <c r="B43" s="464"/>
      <c r="C43" s="464"/>
      <c r="D43" s="464"/>
      <c r="E43" s="464"/>
      <c r="F43" s="464"/>
      <c r="G43" s="464"/>
      <c r="H43" s="464"/>
      <c r="I43" s="464"/>
      <c r="J43" s="464"/>
      <c r="K43" s="464"/>
    </row>
  </sheetData>
  <mergeCells count="3">
    <mergeCell ref="B1:K1"/>
    <mergeCell ref="B43:K43"/>
    <mergeCell ref="C3:I4"/>
  </mergeCells>
  <printOptions horizontalCentered="1"/>
  <pageMargins left="0.70866141732283472" right="0.70866141732283472" top="0.74803149606299213" bottom="0.74803149606299213" header="0.31496062992125984" footer="0.31496062992125984"/>
  <pageSetup scale="82"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21C79-6FBB-4A1E-986B-A0B6D5B2F5C1}">
  <sheetPr>
    <tabColor rgb="FFE35205"/>
    <pageSetUpPr fitToPage="1"/>
  </sheetPr>
  <dimension ref="A1:K38"/>
  <sheetViews>
    <sheetView zoomScale="115" zoomScaleNormal="115" workbookViewId="0">
      <selection activeCell="C14" sqref="C14"/>
    </sheetView>
  </sheetViews>
  <sheetFormatPr defaultColWidth="11.453125" defaultRowHeight="13" x14ac:dyDescent="0.3"/>
  <cols>
    <col min="1" max="1" width="1.6328125" style="259" customWidth="1"/>
    <col min="2" max="2" width="11.453125" style="259"/>
    <col min="3" max="9" width="25.36328125" style="259" customWidth="1"/>
    <col min="10" max="16384" width="11.453125" style="259"/>
  </cols>
  <sheetData>
    <row r="1" spans="1:11" ht="18" x14ac:dyDescent="0.4">
      <c r="A1" s="277"/>
      <c r="B1" s="463" t="s">
        <v>51</v>
      </c>
      <c r="C1" s="463"/>
      <c r="D1" s="463"/>
      <c r="E1" s="463"/>
      <c r="F1" s="463"/>
      <c r="G1" s="463"/>
      <c r="H1" s="463"/>
      <c r="I1" s="463"/>
      <c r="J1" s="463"/>
      <c r="K1" s="463"/>
    </row>
    <row r="4" spans="1:11" ht="18.5" x14ac:dyDescent="0.45">
      <c r="C4" s="278" t="s">
        <v>194</v>
      </c>
    </row>
    <row r="8" spans="1:11" x14ac:dyDescent="0.3">
      <c r="D8" s="279" t="s">
        <v>151</v>
      </c>
    </row>
    <row r="9" spans="1:11" ht="48" customHeight="1" x14ac:dyDescent="0.3">
      <c r="C9" s="342" t="s">
        <v>281</v>
      </c>
      <c r="D9" s="341" t="str">
        <f>'Sondage Institut FP Canada'!E9</f>
        <v>Indice obligataire universel FTSE TMX Canada (revenu fixe)</v>
      </c>
      <c r="E9" s="340" t="str">
        <f>'Sondage Institut FP Canada'!F9</f>
        <v>Indice composé S&amp;P/TSX (actions canadiennes)</v>
      </c>
      <c r="F9" s="340" t="str">
        <f>'Sondage Institut FP Canada'!G9</f>
        <v>Indice S&amp;P 500 (actions américaines)</v>
      </c>
      <c r="G9" s="340" t="str">
        <f>'Sondage Institut FP Canada'!H9</f>
        <v>Indice MSCI EAEO (actions internationales)</v>
      </c>
      <c r="H9" s="340" t="str">
        <f>'Sondage Institut FP Canada'!I9</f>
        <v>Indice marchés émergents MSCI (actions des marchés émergents)</v>
      </c>
    </row>
    <row r="10" spans="1:11" ht="36" customHeight="1" x14ac:dyDescent="0.3">
      <c r="B10" s="280">
        <v>2023</v>
      </c>
      <c r="C10" s="281">
        <v>2.1000000000000001E-2</v>
      </c>
      <c r="D10" s="281">
        <v>1.4E-2</v>
      </c>
      <c r="E10" s="281">
        <v>0.05</v>
      </c>
      <c r="F10" s="281">
        <v>2.3E-2</v>
      </c>
      <c r="G10" s="281">
        <v>0.06</v>
      </c>
      <c r="H10" s="281">
        <v>9.4E-2</v>
      </c>
    </row>
    <row r="11" spans="1:11" ht="36" customHeight="1" x14ac:dyDescent="0.3">
      <c r="B11" s="280">
        <v>2024</v>
      </c>
      <c r="C11" s="281">
        <v>2.1000000000000001E-2</v>
      </c>
      <c r="D11" s="281">
        <v>1.44E-2</v>
      </c>
      <c r="E11" s="281">
        <v>4.3900000000000002E-2</v>
      </c>
      <c r="F11" s="281">
        <v>2.5600000000000001E-2</v>
      </c>
      <c r="G11" s="281">
        <v>5.8400000000000001E-2</v>
      </c>
      <c r="H11" s="281">
        <v>8.3400000000000002E-2</v>
      </c>
    </row>
    <row r="12" spans="1:11" ht="36" customHeight="1" x14ac:dyDescent="0.3">
      <c r="B12" s="280">
        <v>2025</v>
      </c>
      <c r="C12" s="281">
        <f>'Résumé des taux'!J5</f>
        <v>2.0999999999999998E-2</v>
      </c>
      <c r="D12" s="281">
        <v>1.41E-2</v>
      </c>
      <c r="E12" s="281">
        <v>3.7199999999999997E-2</v>
      </c>
      <c r="F12" s="281">
        <v>2.4500000000000001E-2</v>
      </c>
      <c r="G12" s="281">
        <v>4.9099999999999998E-2</v>
      </c>
      <c r="H12" s="281">
        <v>6.7000000000000004E-2</v>
      </c>
    </row>
    <row r="13" spans="1:11" ht="36" customHeight="1" x14ac:dyDescent="0.3">
      <c r="B13" s="282"/>
      <c r="C13" s="283"/>
      <c r="D13" s="283"/>
      <c r="E13" s="283"/>
      <c r="F13" s="283"/>
      <c r="G13" s="283"/>
      <c r="H13" s="283"/>
    </row>
    <row r="14" spans="1:11" ht="107.25" customHeight="1" x14ac:dyDescent="0.3">
      <c r="D14" s="284" t="s">
        <v>180</v>
      </c>
      <c r="E14" s="284" t="s">
        <v>188</v>
      </c>
      <c r="F14" s="284" t="s">
        <v>195</v>
      </c>
      <c r="G14" s="284" t="s">
        <v>275</v>
      </c>
      <c r="H14" s="284" t="s">
        <v>191</v>
      </c>
    </row>
    <row r="16" spans="1:11" x14ac:dyDescent="0.3">
      <c r="D16" s="188" t="s">
        <v>196</v>
      </c>
      <c r="E16" s="285"/>
      <c r="F16" s="285"/>
      <c r="G16" s="285"/>
    </row>
    <row r="17" spans="3:7" x14ac:dyDescent="0.3">
      <c r="D17" s="285"/>
      <c r="E17" s="285"/>
      <c r="F17" s="285"/>
      <c r="G17" s="285"/>
    </row>
    <row r="18" spans="3:7" x14ac:dyDescent="0.3">
      <c r="E18" s="285"/>
    </row>
    <row r="19" spans="3:7" x14ac:dyDescent="0.3">
      <c r="D19" s="285"/>
      <c r="E19" s="285"/>
      <c r="F19" s="285"/>
      <c r="G19" s="285"/>
    </row>
    <row r="20" spans="3:7" x14ac:dyDescent="0.3">
      <c r="D20" s="285"/>
      <c r="E20" s="285"/>
      <c r="F20" s="285"/>
      <c r="G20" s="285"/>
    </row>
    <row r="26" spans="3:7" x14ac:dyDescent="0.3">
      <c r="C26" s="259" t="s">
        <v>151</v>
      </c>
    </row>
    <row r="38" spans="2:11" x14ac:dyDescent="0.3">
      <c r="B38" s="465"/>
      <c r="C38" s="465"/>
      <c r="D38" s="465"/>
      <c r="E38" s="465"/>
      <c r="F38" s="465"/>
      <c r="G38" s="465"/>
      <c r="H38" s="465"/>
      <c r="I38" s="465"/>
      <c r="J38" s="465"/>
      <c r="K38" s="465"/>
    </row>
  </sheetData>
  <mergeCells count="2">
    <mergeCell ref="B1:K1"/>
    <mergeCell ref="B38:K38"/>
  </mergeCells>
  <printOptions horizontalCentered="1"/>
  <pageMargins left="0.70866141732283472" right="0.70866141732283472" top="0.74803149606299213" bottom="0.74803149606299213" header="0.31496062992125984" footer="0.31496062992125984"/>
  <pageSetup scale="58"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337B8-B10C-47BD-A510-FEAA9ED0F255}">
  <sheetPr>
    <tabColor rgb="FFE35205"/>
    <pageSetUpPr fitToPage="1"/>
  </sheetPr>
  <dimension ref="B10:BF44"/>
  <sheetViews>
    <sheetView zoomScale="84" zoomScaleNormal="84" workbookViewId="0">
      <selection activeCell="G110" sqref="G110"/>
    </sheetView>
  </sheetViews>
  <sheetFormatPr defaultColWidth="11.453125" defaultRowHeight="12.5" x14ac:dyDescent="0.25"/>
  <cols>
    <col min="2" max="2" width="22.6328125" customWidth="1"/>
    <col min="3" max="5" width="11.453125" bestFit="1" customWidth="1"/>
    <col min="6" max="6" width="11.453125" customWidth="1"/>
    <col min="7" max="10" width="11.453125" bestFit="1" customWidth="1"/>
    <col min="11" max="11" width="22.6328125" customWidth="1"/>
    <col min="12" max="14" width="11.453125" bestFit="1" customWidth="1"/>
    <col min="15" max="15" width="11.453125" customWidth="1"/>
    <col min="16" max="19" width="11.453125" bestFit="1" customWidth="1"/>
    <col min="20" max="20" width="12.453125" bestFit="1" customWidth="1"/>
  </cols>
  <sheetData>
    <row r="10" spans="2:58" ht="20" x14ac:dyDescent="0.25">
      <c r="B10" s="466" t="s">
        <v>255</v>
      </c>
      <c r="C10" s="466"/>
      <c r="D10" s="466"/>
      <c r="E10" s="466"/>
      <c r="F10" s="466"/>
      <c r="G10" s="466"/>
      <c r="H10" s="466"/>
      <c r="I10" s="467" t="s">
        <v>257</v>
      </c>
      <c r="K10" s="466" t="s">
        <v>256</v>
      </c>
      <c r="L10" s="466"/>
      <c r="M10" s="466"/>
      <c r="N10" s="466"/>
      <c r="O10" s="466"/>
      <c r="P10" s="466"/>
      <c r="Q10" s="466"/>
      <c r="R10" s="467" t="s">
        <v>258</v>
      </c>
    </row>
    <row r="11" spans="2:58" ht="118.5" x14ac:dyDescent="0.35">
      <c r="B11" s="246"/>
      <c r="C11" s="240" t="str">
        <f>B12</f>
        <v>Court terme</v>
      </c>
      <c r="D11" s="240" t="str">
        <f>B13</f>
        <v>Titres à revenu fixe</v>
      </c>
      <c r="E11" s="240" t="str">
        <f>B14</f>
        <v>Actions canadiennes</v>
      </c>
      <c r="F11" s="240" t="str">
        <f>B15</f>
        <v>Actions américaines</v>
      </c>
      <c r="G11" s="241" t="str">
        <f>B16</f>
        <v>Actions internationales</v>
      </c>
      <c r="H11" s="241" t="str">
        <f>B17</f>
        <v>Actions pays émergents</v>
      </c>
      <c r="I11" s="467"/>
      <c r="K11" s="246"/>
      <c r="L11" s="240" t="str">
        <f>C11</f>
        <v>Court terme</v>
      </c>
      <c r="M11" s="240" t="str">
        <f t="shared" ref="M11:Q11" si="0">D11</f>
        <v>Titres à revenu fixe</v>
      </c>
      <c r="N11" s="240" t="str">
        <f t="shared" si="0"/>
        <v>Actions canadiennes</v>
      </c>
      <c r="O11" s="240" t="str">
        <f t="shared" si="0"/>
        <v>Actions américaines</v>
      </c>
      <c r="P11" s="241" t="str">
        <f t="shared" si="0"/>
        <v>Actions internationales</v>
      </c>
      <c r="Q11" s="241" t="str">
        <f t="shared" si="0"/>
        <v>Actions pays émergents</v>
      </c>
      <c r="R11" s="467"/>
    </row>
    <row r="12" spans="2:58" ht="15.5" x14ac:dyDescent="0.35">
      <c r="B12" s="242" t="str">
        <f>'NHP historiques'!A6</f>
        <v>Court terme</v>
      </c>
      <c r="C12" s="243">
        <v>1</v>
      </c>
      <c r="D12" s="246"/>
      <c r="E12" s="246"/>
      <c r="F12" s="246"/>
      <c r="G12" s="246"/>
      <c r="H12" s="246"/>
      <c r="I12" s="245">
        <f>STDEV('Données sur 50 ans'!E65:E74)</f>
        <v>1.7000160129964779E-2</v>
      </c>
      <c r="K12" s="242" t="str">
        <f t="shared" ref="K12:K17" si="1">B12</f>
        <v>Court terme</v>
      </c>
      <c r="L12" s="243">
        <v>1</v>
      </c>
      <c r="M12" s="246"/>
      <c r="N12" s="246"/>
      <c r="O12" s="246"/>
      <c r="P12" s="246"/>
      <c r="Q12" s="246"/>
      <c r="R12" s="245">
        <f>STDEV('Données sur 50 ans'!E55:E74)</f>
        <v>1.5756079208082526E-2</v>
      </c>
      <c r="U12" s="304"/>
      <c r="AA12" s="1"/>
      <c r="AD12" s="304"/>
      <c r="AJ12" s="1"/>
      <c r="AL12" s="304"/>
      <c r="AM12" s="304"/>
      <c r="AN12" s="304"/>
      <c r="AO12" s="304"/>
      <c r="AP12" s="304"/>
      <c r="AQ12" s="304"/>
      <c r="AR12" s="304"/>
      <c r="AS12" s="304"/>
      <c r="AT12" s="304"/>
      <c r="AU12" s="304"/>
      <c r="AV12" s="304"/>
      <c r="AW12" s="304"/>
      <c r="AX12" s="304"/>
      <c r="AY12" s="304"/>
      <c r="AZ12" s="304"/>
      <c r="BA12" s="304"/>
      <c r="BB12" s="304"/>
      <c r="BC12" s="304"/>
      <c r="BD12" s="304"/>
      <c r="BE12" s="304"/>
      <c r="BF12" s="304"/>
    </row>
    <row r="13" spans="2:58" ht="15.5" x14ac:dyDescent="0.35">
      <c r="B13" s="242" t="str">
        <f>'NHP historiques'!A7</f>
        <v>Titres à revenu fixe</v>
      </c>
      <c r="C13" s="243">
        <f>COVAR('Données sur 50 ans'!E65:E74,'Données sur 50 ans'!I65:I74)/STDEV('Données sur 50 ans'!I65:I74)/STDEV('Données sur 50 ans'!E65:E74)</f>
        <v>0.21659268854834893</v>
      </c>
      <c r="D13" s="243">
        <v>1</v>
      </c>
      <c r="E13" s="247"/>
      <c r="F13" s="247"/>
      <c r="G13" s="247"/>
      <c r="H13" s="246"/>
      <c r="I13" s="245">
        <f>STDEV('Données sur 50 ans'!I65:I74)</f>
        <v>5.8162379020577665E-2</v>
      </c>
      <c r="K13" s="242" t="str">
        <f t="shared" si="1"/>
        <v>Titres à revenu fixe</v>
      </c>
      <c r="L13" s="243">
        <f>COVAR('Données sur 50 ans'!E55:E74,'Données sur 50 ans'!I55:I74)/STDEV('Données sur 50 ans'!I55:I74)/STDEV('Données sur 50 ans'!E55:E74)</f>
        <v>8.7498310971997492E-2</v>
      </c>
      <c r="M13" s="243">
        <v>1</v>
      </c>
      <c r="N13" s="248"/>
      <c r="O13" s="248"/>
      <c r="P13" s="248"/>
      <c r="Q13" s="246"/>
      <c r="R13" s="245">
        <f>STDEV('Données sur 50 ans'!I55:I74)</f>
        <v>4.7932025761330856E-2</v>
      </c>
      <c r="U13" s="304"/>
      <c r="V13" s="304"/>
      <c r="AA13" s="1"/>
      <c r="AD13" s="304"/>
      <c r="AE13" s="304"/>
      <c r="AF13" s="304"/>
      <c r="AG13" s="304"/>
      <c r="AH13" s="304"/>
      <c r="AJ13" s="1"/>
      <c r="AL13" s="304"/>
      <c r="AM13" s="304"/>
      <c r="AN13" s="304"/>
      <c r="AO13" s="304"/>
      <c r="AP13" s="304"/>
      <c r="AQ13" s="304"/>
      <c r="AR13" s="304"/>
      <c r="AS13" s="304"/>
      <c r="AT13" s="304"/>
      <c r="AU13" s="304"/>
      <c r="AV13" s="304"/>
      <c r="AW13" s="304"/>
      <c r="AX13" s="304"/>
      <c r="AY13" s="304"/>
      <c r="AZ13" s="304"/>
      <c r="BA13" s="304"/>
      <c r="BB13" s="304"/>
      <c r="BC13" s="304"/>
      <c r="BD13" s="304"/>
      <c r="BE13" s="304"/>
      <c r="BF13" s="304"/>
    </row>
    <row r="14" spans="2:58" ht="15.5" x14ac:dyDescent="0.35">
      <c r="B14" s="242" t="str">
        <f>'NHP historiques'!A8</f>
        <v>Actions canadiennes</v>
      </c>
      <c r="C14" s="243">
        <f>COVAR('Données sur 50 ans'!M65:M74,'Données sur 50 ans'!E65:E74)/STDEV('Données sur 50 ans'!E65:E74)/STDEV('Données sur 50 ans'!M65:M74)</f>
        <v>0.13308463005215901</v>
      </c>
      <c r="D14" s="243">
        <f>COVAR('Données sur 50 ans'!M65:M74,'Données sur 50 ans'!I65:I74)/STDEV('Données sur 50 ans'!I65:I74)/STDEV('Données sur 50 ans'!M65:M74)</f>
        <v>0.29966088355827536</v>
      </c>
      <c r="E14" s="243">
        <v>1</v>
      </c>
      <c r="F14" s="247"/>
      <c r="G14" s="247"/>
      <c r="H14" s="246"/>
      <c r="I14" s="245">
        <f>STDEV('Données sur 50 ans'!M65:M74)</f>
        <v>0.13485807354400409</v>
      </c>
      <c r="K14" s="242" t="str">
        <f t="shared" si="1"/>
        <v>Actions canadiennes</v>
      </c>
      <c r="L14" s="243">
        <f>COVAR('Données sur 50 ans'!M55:M74,'Données sur 50 ans'!E55:E74)/STDEV('Données sur 50 ans'!E55:E74)/STDEV('Données sur 50 ans'!M55:M74)</f>
        <v>-3.6166493222178513E-2</v>
      </c>
      <c r="M14" s="243">
        <f>COVAR('Données sur 50 ans'!M55:M74,'Données sur 50 ans'!I55:I74)/STDEV('Données sur 50 ans'!I55:I74)/STDEV('Données sur 50 ans'!M55:M74)</f>
        <v>6.5378407263397753E-3</v>
      </c>
      <c r="N14" s="243">
        <v>1</v>
      </c>
      <c r="O14" s="248"/>
      <c r="P14" s="248"/>
      <c r="Q14" s="246"/>
      <c r="R14" s="245">
        <f>STDEV('Données sur 50 ans'!M55:M74)</f>
        <v>0.16290378001107864</v>
      </c>
      <c r="U14" s="304"/>
      <c r="V14" s="304"/>
      <c r="W14" s="304"/>
      <c r="AA14" s="1"/>
      <c r="AD14" s="304"/>
      <c r="AE14" s="304"/>
      <c r="AF14" s="304"/>
      <c r="AG14" s="304"/>
      <c r="AH14" s="304"/>
      <c r="AJ14" s="1"/>
      <c r="AL14" s="304"/>
      <c r="AM14" s="304"/>
      <c r="AN14" s="304"/>
      <c r="AO14" s="304"/>
      <c r="AP14" s="304"/>
      <c r="AQ14" s="304"/>
      <c r="AR14" s="304"/>
      <c r="AS14" s="304"/>
      <c r="AT14" s="304"/>
      <c r="AU14" s="304"/>
      <c r="AV14" s="304"/>
      <c r="AW14" s="304"/>
      <c r="AX14" s="304"/>
      <c r="AY14" s="304"/>
      <c r="AZ14" s="304"/>
      <c r="BA14" s="304"/>
      <c r="BB14" s="304"/>
      <c r="BC14" s="304"/>
      <c r="BD14" s="304"/>
      <c r="BE14" s="304"/>
      <c r="BF14" s="304"/>
    </row>
    <row r="15" spans="2:58" ht="15.5" x14ac:dyDescent="0.35">
      <c r="B15" s="242" t="s">
        <v>31</v>
      </c>
      <c r="C15" s="243">
        <f>COVAR('Données sur 50 ans'!E65:E74,'Données sur 50 ans'!Q65:Q74)/STDEV('Données sur 50 ans'!Q65:Q74)/STDEV('Données sur 50 ans'!E65:E74)</f>
        <v>0.33388217695030115</v>
      </c>
      <c r="D15" s="243">
        <f>COVAR('Données sur 50 ans'!I65:I74,'Données sur 50 ans'!Q65:Q74)/STDEV('Données sur 50 ans'!Q65:Q74)/STDEV('Données sur 50 ans'!I65:I74)</f>
        <v>0.58091069500341819</v>
      </c>
      <c r="E15" s="243">
        <f>COVAR('Données sur 50 ans'!M65:M74,'Données sur 50 ans'!Q65:Q74)/STDEV('Données sur 50 ans'!Q65:Q74)/STDEV('Données sur 50 ans'!M65:M74)</f>
        <v>0.57442326907939012</v>
      </c>
      <c r="F15" s="243">
        <v>1</v>
      </c>
      <c r="G15" s="247"/>
      <c r="H15" s="246"/>
      <c r="I15" s="245">
        <f>STDEV('Données sur 50 ans'!Q65:Q74)</f>
        <v>0.13679376244713964</v>
      </c>
      <c r="K15" s="242" t="str">
        <f t="shared" si="1"/>
        <v>Actions américaines</v>
      </c>
      <c r="L15" s="243">
        <f>COVAR('Données sur 50 ans'!E55:E74,'Données sur 50 ans'!Q55:Q74)/STDEV('Données sur 50 ans'!Q55:Q74)/STDEV('Données sur 50 ans'!E55:E74)</f>
        <v>-0.10699924776498228</v>
      </c>
      <c r="M15" s="243">
        <f>COVAR('Données sur 50 ans'!I55:I74,'Données sur 50 ans'!Q55:Q74)/STDEV('Données sur 50 ans'!Q55:Q74)/STDEV('Données sur 50 ans'!I55:I74)</f>
        <v>0.11744963031393689</v>
      </c>
      <c r="N15" s="243">
        <f>COVAR('Données sur 50 ans'!M55:M74,'Données sur 50 ans'!Q55:Q74)/STDEV('Données sur 50 ans'!Q55:Q74)/STDEV('Données sur 50 ans'!M55:M74)</f>
        <v>0.50443423581951519</v>
      </c>
      <c r="O15" s="243">
        <v>1</v>
      </c>
      <c r="P15" s="248"/>
      <c r="Q15" s="246"/>
      <c r="R15" s="245">
        <f>STDEV('Données sur 50 ans'!Q55:Q74)</f>
        <v>0.1552841442937499</v>
      </c>
      <c r="U15" s="304"/>
      <c r="V15" s="304"/>
      <c r="W15" s="304"/>
      <c r="X15" s="304"/>
      <c r="AA15" s="1"/>
      <c r="AD15" s="304"/>
      <c r="AE15" s="304"/>
      <c r="AF15" s="304"/>
      <c r="AG15" s="304"/>
      <c r="AH15" s="304"/>
      <c r="AJ15" s="1"/>
      <c r="AL15" s="304"/>
      <c r="AM15" s="304"/>
      <c r="AN15" s="304"/>
      <c r="AO15" s="304"/>
      <c r="AP15" s="304"/>
      <c r="AQ15" s="304"/>
      <c r="AR15" s="304"/>
      <c r="AS15" s="304"/>
      <c r="AT15" s="304"/>
      <c r="AU15" s="304"/>
      <c r="AV15" s="304"/>
      <c r="AW15" s="304"/>
      <c r="AX15" s="304"/>
      <c r="AY15" s="304"/>
      <c r="AZ15" s="304"/>
      <c r="BA15" s="304"/>
      <c r="BB15" s="304"/>
      <c r="BC15" s="304"/>
      <c r="BD15" s="304"/>
      <c r="BE15" s="304"/>
      <c r="BF15" s="304"/>
    </row>
    <row r="16" spans="2:58" ht="31" x14ac:dyDescent="0.35">
      <c r="B16" s="244" t="str">
        <f>'NHP historiques'!A10</f>
        <v>Actions internationales</v>
      </c>
      <c r="C16" s="243">
        <f>COVAR('Données sur 50 ans'!E65:E74,'Données sur 50 ans'!U65:U74)/STDEV('Données sur 50 ans'!U65:U74)/STDEV('Données sur 50 ans'!E65:E74)</f>
        <v>0.31257074429928239</v>
      </c>
      <c r="D16" s="243">
        <f>COVAR('Données sur 50 ans'!I65:I74,'Données sur 50 ans'!U65:U74)/STDEV('Données sur 50 ans'!I65:I74)/STDEV('Données sur 50 ans'!U65:U74)</f>
        <v>0.48214814528744171</v>
      </c>
      <c r="E16" s="243">
        <f>COVAR('Données sur 50 ans'!M65:M74,'Données sur 50 ans'!U65:U74)/STDEV('Données sur 50 ans'!U65:U74)/STDEV('Données sur 50 ans'!M65:M74)</f>
        <v>0.6535625107709272</v>
      </c>
      <c r="F16" s="243">
        <f>COVAR('Données sur 50 ans'!Q65:Q74,'Données sur 50 ans'!U65:U74)/STDEV('Données sur 50 ans'!U65:U74)/STDEV('Données sur 50 ans'!Q65:Q74)</f>
        <v>0.58448871363932597</v>
      </c>
      <c r="G16" s="243">
        <v>1</v>
      </c>
      <c r="H16" s="246"/>
      <c r="I16" s="245">
        <f>STDEV('Données sur 50 ans'!U65:U74)</f>
        <v>0.10980669074939516</v>
      </c>
      <c r="K16" s="244" t="str">
        <f t="shared" si="1"/>
        <v>Actions internationales</v>
      </c>
      <c r="L16" s="243">
        <f>COVAR('Données sur 50 ans'!E55:E74,'Données sur 50 ans'!U55:U74)/STDEV('Données sur 50 ans'!E55:E74)/STDEV('Données sur 50 ans'!U55:U74)</f>
        <v>-2.1422498146717942E-2</v>
      </c>
      <c r="M16" s="243">
        <f>COVAR('Données sur 50 ans'!I55:I74,'Données sur 50 ans'!U55:U74)/STDEV('Données sur 50 ans'!I55:I74)/STDEV('Données sur 50 ans'!U55:U74)</f>
        <v>-3.7493018461644489E-2</v>
      </c>
      <c r="N16" s="243">
        <f>COVAR('Données sur 50 ans'!M55:M74,'Données sur 50 ans'!U55:U74)/STDEV('Données sur 50 ans'!U55:U74)/STDEV('Données sur 50 ans'!M55:M74)</f>
        <v>0.61976606837437098</v>
      </c>
      <c r="O16" s="243">
        <f>COVAR('Données sur 50 ans'!Q55:Q74,'Données sur 50 ans'!U55:U74)/STDEV('Données sur 50 ans'!U55:U74)/STDEV('Données sur 50 ans'!Q55:Q74)</f>
        <v>0.74451554236236928</v>
      </c>
      <c r="P16" s="243">
        <v>1</v>
      </c>
      <c r="Q16" s="246"/>
      <c r="R16" s="245">
        <f>STDEV('Données sur 50 ans'!U55:U74)</f>
        <v>0.14614492185570649</v>
      </c>
      <c r="T16" s="224"/>
      <c r="U16" s="304"/>
      <c r="V16" s="304"/>
      <c r="W16" s="304"/>
      <c r="X16" s="304"/>
      <c r="Y16" s="304"/>
      <c r="AA16" s="1"/>
      <c r="AD16" s="304"/>
      <c r="AE16" s="304"/>
      <c r="AF16" s="304"/>
      <c r="AG16" s="304"/>
      <c r="AH16" s="304"/>
      <c r="AJ16" s="1"/>
      <c r="AL16" s="304"/>
      <c r="AM16" s="304"/>
      <c r="AN16" s="304"/>
      <c r="AO16" s="304"/>
      <c r="AP16" s="304"/>
      <c r="AQ16" s="304"/>
      <c r="AR16" s="304"/>
      <c r="AS16" s="304"/>
      <c r="AT16" s="304"/>
      <c r="AU16" s="304"/>
      <c r="AV16" s="304"/>
      <c r="AW16" s="304"/>
      <c r="AX16" s="304"/>
      <c r="AY16" s="304"/>
      <c r="AZ16" s="304"/>
      <c r="BA16" s="304"/>
      <c r="BB16" s="304"/>
      <c r="BC16" s="304"/>
      <c r="BD16" s="304"/>
      <c r="BE16" s="304"/>
      <c r="BF16" s="304"/>
    </row>
    <row r="17" spans="2:58" ht="31" x14ac:dyDescent="0.25">
      <c r="B17" s="244" t="str">
        <f>'NHP historiques'!A12</f>
        <v>Actions pays émergents</v>
      </c>
      <c r="C17" s="243">
        <f>COVAR('Données sur 50 ans'!E65:E74,'Données sur 50 ans'!Y65:Y74)/STDEV('Données sur 50 ans'!Y65:Y74)/STDEV('Données sur 50 ans'!E65:E74)</f>
        <v>0.14659467993481354</v>
      </c>
      <c r="D17" s="243">
        <f>COVAR('Données sur 50 ans'!Y65:Y74,'Données sur 50 ans'!I65:I74)/STDEV('Données sur 50 ans'!I65:I74)/STDEV('Données sur 50 ans'!Y65:Y74)</f>
        <v>0.58477847861055532</v>
      </c>
      <c r="E17" s="243">
        <f>COVAR('Données sur 50 ans'!M65:M74,'Données sur 50 ans'!Y65:Y74)/STDEV('Données sur 50 ans'!Y65:Y74)/STDEV('Données sur 50 ans'!M65:M74)</f>
        <v>0.49591905807795672</v>
      </c>
      <c r="F17" s="243">
        <f>COVAR('Données sur 50 ans'!Q65:Q74,'Données sur 50 ans'!Y65:Y74)/STDEV('Données sur 50 ans'!Y65:Y74)/STDEV('Données sur 50 ans'!Q65:Q74)</f>
        <v>0.40924272807859702</v>
      </c>
      <c r="G17" s="243">
        <f>COVAR('Données sur 50 ans'!U65:U74,'Données sur 50 ans'!Y65:Y74)/STDEV('Données sur 50 ans'!Y65:Y74)/STDEV('Données sur 50 ans'!U65:U74)</f>
        <v>0.71701508271689718</v>
      </c>
      <c r="H17" s="243">
        <v>1</v>
      </c>
      <c r="I17" s="245">
        <f>STDEV('Données sur 50 ans'!Y65:Y74)</f>
        <v>0.1411021383411479</v>
      </c>
      <c r="K17" s="244" t="str">
        <f t="shared" si="1"/>
        <v>Actions pays émergents</v>
      </c>
      <c r="L17" s="243">
        <f>COVAR('Données sur 50 ans'!E55:E74,'Données sur 50 ans'!Y55:Y74)/STDEV('Données sur 50 ans'!E55:E74)/STDEV('Données sur 50 ans'!Y55:Y74)</f>
        <v>9.7803456937016597E-3</v>
      </c>
      <c r="M17" s="243">
        <f>COVAR('Données sur 50 ans'!Y55:Y74,'Données sur 50 ans'!I55:I74)/STDEV('Données sur 50 ans'!I55:I74)/STDEV('Données sur 50 ans'!Y55:Y74)</f>
        <v>0.15383355191269701</v>
      </c>
      <c r="N17" s="243">
        <f>COVAR('Données sur 50 ans'!M55:M74,'Données sur 50 ans'!Y55:Y74)/STDEV('Données sur 50 ans'!Y55:Y74)/STDEV('Données sur 50 ans'!M55:M74)</f>
        <v>0.76213199687318856</v>
      </c>
      <c r="O17" s="243">
        <f>COVAR('Données sur 50 ans'!Q55:Q74,'Données sur 50 ans'!Y55:Y74)/STDEV('Données sur 50 ans'!Y55:Y74)/STDEV('Données sur 50 ans'!Q55:Q74)</f>
        <v>0.33807601038232044</v>
      </c>
      <c r="P17" s="243">
        <f>COVAR('Données sur 50 ans'!U55:U74,'Données sur 50 ans'!Y55:Y74)/STDEV('Données sur 50 ans'!Y55:Y74)/STDEV('Données sur 50 ans'!U55:U74)</f>
        <v>0.64063588009966521</v>
      </c>
      <c r="Q17" s="243">
        <v>1</v>
      </c>
      <c r="R17" s="245">
        <f>STDEV('Données sur 50 ans'!Y55:Y74)</f>
        <v>0.19931946254654287</v>
      </c>
      <c r="U17" s="304"/>
      <c r="V17" s="304"/>
      <c r="W17" s="304"/>
      <c r="X17" s="304"/>
      <c r="Y17" s="304"/>
      <c r="Z17" s="304"/>
      <c r="AA17" s="1"/>
      <c r="AD17" s="304"/>
      <c r="AE17" s="304"/>
      <c r="AF17" s="304"/>
      <c r="AG17" s="304"/>
      <c r="AH17" s="304"/>
      <c r="AI17" s="304"/>
      <c r="AJ17" s="1"/>
      <c r="AL17" s="304"/>
      <c r="AM17" s="304"/>
      <c r="AN17" s="304"/>
      <c r="AO17" s="304"/>
      <c r="AP17" s="304"/>
      <c r="AQ17" s="304"/>
      <c r="AR17" s="304"/>
      <c r="AS17" s="304"/>
      <c r="AT17" s="304"/>
      <c r="AU17" s="304"/>
      <c r="AV17" s="304"/>
      <c r="AW17" s="304"/>
      <c r="AX17" s="304"/>
      <c r="AY17" s="304"/>
      <c r="AZ17" s="304"/>
      <c r="BA17" s="304"/>
      <c r="BB17" s="304"/>
      <c r="BC17" s="304"/>
      <c r="BD17" s="304"/>
      <c r="BE17" s="304"/>
      <c r="BF17" s="304"/>
    </row>
    <row r="18" spans="2:58" ht="50" customHeight="1" x14ac:dyDescent="0.25">
      <c r="J18" s="1"/>
    </row>
    <row r="19" spans="2:58" ht="15.5" x14ac:dyDescent="0.35">
      <c r="B19" s="249" t="s">
        <v>121</v>
      </c>
      <c r="C19" s="225"/>
      <c r="D19" s="225"/>
      <c r="E19" s="225"/>
      <c r="F19" s="225"/>
      <c r="G19" s="225"/>
      <c r="H19" s="225"/>
      <c r="I19" s="225"/>
      <c r="J19" s="225"/>
      <c r="K19" s="225"/>
      <c r="L19" s="225"/>
    </row>
    <row r="20" spans="2:58" ht="15.5" x14ac:dyDescent="0.35">
      <c r="B20" s="249" t="s">
        <v>122</v>
      </c>
      <c r="C20" s="225"/>
      <c r="D20" s="225"/>
      <c r="E20" s="225"/>
      <c r="F20" s="225"/>
      <c r="G20" s="225"/>
      <c r="H20" s="225"/>
      <c r="I20" s="225"/>
      <c r="J20" s="225"/>
      <c r="K20" s="225"/>
      <c r="L20" s="225"/>
    </row>
    <row r="21" spans="2:58" ht="15.5" x14ac:dyDescent="0.35">
      <c r="B21" s="249" t="s">
        <v>123</v>
      </c>
      <c r="C21" s="225"/>
      <c r="D21" s="225"/>
      <c r="E21" s="225"/>
      <c r="F21" s="225"/>
      <c r="G21" s="225"/>
      <c r="H21" s="225"/>
      <c r="I21" s="225"/>
      <c r="J21" s="225"/>
      <c r="K21" s="225"/>
      <c r="L21" s="225"/>
    </row>
    <row r="22" spans="2:58" x14ac:dyDescent="0.25">
      <c r="B22" s="225"/>
      <c r="C22" s="225"/>
      <c r="D22" s="225"/>
      <c r="E22" s="225"/>
      <c r="F22" s="225"/>
      <c r="G22" s="225"/>
      <c r="H22" s="225"/>
      <c r="I22" s="225"/>
      <c r="J22" s="225"/>
      <c r="K22" s="225"/>
      <c r="L22" s="225"/>
    </row>
    <row r="23" spans="2:58" ht="50" customHeight="1" x14ac:dyDescent="0.25"/>
    <row r="24" spans="2:58" ht="50" customHeight="1" x14ac:dyDescent="0.25"/>
    <row r="25" spans="2:58" ht="50" customHeight="1" x14ac:dyDescent="0.25"/>
    <row r="26" spans="2:58" ht="50" customHeight="1" x14ac:dyDescent="0.25"/>
    <row r="27" spans="2:58" ht="50" customHeight="1" x14ac:dyDescent="0.25"/>
    <row r="28" spans="2:58" ht="50" customHeight="1" x14ac:dyDescent="0.25"/>
    <row r="29" spans="2:58" ht="50" customHeight="1" x14ac:dyDescent="0.25"/>
    <row r="30" spans="2:58" ht="50" customHeight="1" x14ac:dyDescent="0.25"/>
    <row r="31" spans="2:58" ht="50" customHeight="1" x14ac:dyDescent="0.25"/>
    <row r="32" spans="2:58" ht="50" customHeight="1" x14ac:dyDescent="0.25"/>
    <row r="33" ht="50" customHeight="1" x14ac:dyDescent="0.25"/>
    <row r="34" ht="50" customHeight="1" x14ac:dyDescent="0.25"/>
    <row r="35" ht="50" customHeight="1" x14ac:dyDescent="0.25"/>
    <row r="36" ht="50" customHeight="1" x14ac:dyDescent="0.25"/>
    <row r="37" ht="50" customHeight="1" x14ac:dyDescent="0.25"/>
    <row r="38" ht="50" customHeight="1" x14ac:dyDescent="0.25"/>
    <row r="39" ht="50" customHeight="1" x14ac:dyDescent="0.25"/>
    <row r="40" ht="50" customHeight="1" x14ac:dyDescent="0.25"/>
    <row r="41" ht="50" customHeight="1" x14ac:dyDescent="0.25"/>
    <row r="42" ht="50" customHeight="1" x14ac:dyDescent="0.25"/>
    <row r="43" ht="50" customHeight="1" x14ac:dyDescent="0.25"/>
    <row r="44" ht="50" customHeight="1" x14ac:dyDescent="0.25"/>
  </sheetData>
  <mergeCells count="4">
    <mergeCell ref="B10:H10"/>
    <mergeCell ref="I10:I11"/>
    <mergeCell ref="K10:Q10"/>
    <mergeCell ref="R10:R11"/>
  </mergeCells>
  <conditionalFormatting sqref="AL12:BA17">
    <cfRule type="cellIs" dxfId="0" priority="1" operator="greaterThan">
      <formula>0</formula>
    </cfRule>
  </conditionalFormatting>
  <printOptions horizontalCentered="1" verticalCentered="1"/>
  <pageMargins left="0.31496062992125984" right="0.31496062992125984" top="0.35433070866141736" bottom="0.35433070866141736" header="0.31496062992125984" footer="0.31496062992125984"/>
  <pageSetup scale="53" orientation="landscape" horizontalDpi="0" verticalDpi="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6D6A0-3A64-4777-843C-05DA6F6FFBE9}">
  <sheetPr>
    <tabColor rgb="FFFF0000"/>
  </sheetPr>
  <dimension ref="A2:J363"/>
  <sheetViews>
    <sheetView zoomScale="115" zoomScaleNormal="115" workbookViewId="0">
      <selection activeCell="A363" sqref="A363"/>
    </sheetView>
  </sheetViews>
  <sheetFormatPr defaultColWidth="11.453125" defaultRowHeight="14.5" x14ac:dyDescent="0.35"/>
  <cols>
    <col min="1" max="1" width="12.6328125" style="218" customWidth="1"/>
    <col min="2" max="5" width="12.6328125" style="217" customWidth="1"/>
    <col min="6" max="16384" width="11.453125" style="217"/>
  </cols>
  <sheetData>
    <row r="2" spans="1:7" ht="33.5" x14ac:dyDescent="0.75">
      <c r="C2" s="217" t="s">
        <v>124</v>
      </c>
      <c r="D2" s="217" t="s">
        <v>125</v>
      </c>
      <c r="F2" s="303" t="s">
        <v>175</v>
      </c>
      <c r="G2" s="303"/>
    </row>
    <row r="3" spans="1:7" x14ac:dyDescent="0.35">
      <c r="A3" s="218">
        <v>34700</v>
      </c>
      <c r="B3" s="220">
        <v>86.6</v>
      </c>
      <c r="C3" s="219" t="e">
        <v>#REF!</v>
      </c>
      <c r="D3" s="219" t="e">
        <v>#REF!</v>
      </c>
      <c r="E3" s="219"/>
    </row>
    <row r="4" spans="1:7" x14ac:dyDescent="0.35">
      <c r="A4" s="218">
        <v>34731</v>
      </c>
      <c r="B4" s="220">
        <v>87</v>
      </c>
      <c r="C4" s="219" t="e">
        <v>#REF!</v>
      </c>
      <c r="D4" s="219" t="e">
        <v>#REF!</v>
      </c>
      <c r="E4" s="219"/>
    </row>
    <row r="5" spans="1:7" x14ac:dyDescent="0.35">
      <c r="A5" s="218">
        <v>34759</v>
      </c>
      <c r="B5" s="220">
        <v>87.2</v>
      </c>
      <c r="C5" s="219" t="e">
        <v>#REF!</v>
      </c>
      <c r="D5" s="219" t="e">
        <v>#REF!</v>
      </c>
      <c r="E5" s="219"/>
    </row>
    <row r="6" spans="1:7" x14ac:dyDescent="0.35">
      <c r="A6" s="218">
        <v>34790</v>
      </c>
      <c r="B6" s="220">
        <v>87.5</v>
      </c>
      <c r="C6" s="219" t="e">
        <v>#REF!</v>
      </c>
      <c r="D6" s="219" t="e">
        <v>#REF!</v>
      </c>
      <c r="E6" s="219"/>
    </row>
    <row r="7" spans="1:7" x14ac:dyDescent="0.35">
      <c r="A7" s="218">
        <v>34820</v>
      </c>
      <c r="B7" s="220">
        <v>87.7</v>
      </c>
      <c r="C7" s="219" t="e">
        <v>#REF!</v>
      </c>
      <c r="D7" s="219" t="e">
        <v>#REF!</v>
      </c>
      <c r="E7" s="219"/>
    </row>
    <row r="8" spans="1:7" x14ac:dyDescent="0.35">
      <c r="A8" s="218">
        <v>34851</v>
      </c>
      <c r="B8" s="220">
        <v>87.7</v>
      </c>
      <c r="C8" s="219" t="e">
        <v>#REF!</v>
      </c>
      <c r="D8" s="219" t="e">
        <v>#REF!</v>
      </c>
      <c r="E8" s="219"/>
    </row>
    <row r="9" spans="1:7" x14ac:dyDescent="0.35">
      <c r="A9" s="218">
        <v>34881</v>
      </c>
      <c r="B9" s="220">
        <v>87.9</v>
      </c>
      <c r="C9" s="219" t="e">
        <v>#REF!</v>
      </c>
      <c r="D9" s="219" t="e">
        <v>#REF!</v>
      </c>
      <c r="E9" s="219"/>
    </row>
    <row r="10" spans="1:7" x14ac:dyDescent="0.35">
      <c r="A10" s="218">
        <v>34912</v>
      </c>
      <c r="B10" s="220">
        <v>87.7</v>
      </c>
      <c r="C10" s="219" t="e">
        <v>#REF!</v>
      </c>
      <c r="D10" s="219" t="e">
        <v>#REF!</v>
      </c>
      <c r="E10" s="219"/>
    </row>
    <row r="11" spans="1:7" x14ac:dyDescent="0.35">
      <c r="A11" s="218">
        <v>34943</v>
      </c>
      <c r="B11" s="220">
        <v>87.8</v>
      </c>
      <c r="C11" s="219" t="e">
        <v>#REF!</v>
      </c>
      <c r="D11" s="219" t="e">
        <v>#REF!</v>
      </c>
      <c r="E11" s="219"/>
    </row>
    <row r="12" spans="1:7" x14ac:dyDescent="0.35">
      <c r="A12" s="218">
        <v>34973</v>
      </c>
      <c r="B12" s="220">
        <v>87.7</v>
      </c>
      <c r="C12" s="219" t="e">
        <v>#REF!</v>
      </c>
      <c r="D12" s="219" t="e">
        <v>#REF!</v>
      </c>
      <c r="E12" s="219"/>
    </row>
    <row r="13" spans="1:7" x14ac:dyDescent="0.35">
      <c r="A13" s="218">
        <v>35004</v>
      </c>
      <c r="B13" s="220">
        <v>88</v>
      </c>
      <c r="C13" s="219" t="e">
        <v>#DIV/0!</v>
      </c>
      <c r="D13" s="219" t="e">
        <v>#REF!</v>
      </c>
      <c r="E13" s="219"/>
    </row>
    <row r="14" spans="1:7" x14ac:dyDescent="0.35">
      <c r="A14" s="218">
        <v>35034</v>
      </c>
      <c r="B14" s="220">
        <v>87.8</v>
      </c>
      <c r="C14" s="219" t="e">
        <v>#DIV/0!</v>
      </c>
      <c r="D14" s="219" t="e">
        <v>#REF!</v>
      </c>
      <c r="E14" s="219"/>
    </row>
    <row r="15" spans="1:7" x14ac:dyDescent="0.35">
      <c r="A15" s="218">
        <v>35065</v>
      </c>
      <c r="B15" s="220">
        <v>88</v>
      </c>
      <c r="C15" s="219">
        <v>1.616628175519641E-2</v>
      </c>
      <c r="D15" s="219" t="e">
        <v>#REF!</v>
      </c>
      <c r="E15" s="219"/>
    </row>
    <row r="16" spans="1:7" x14ac:dyDescent="0.35">
      <c r="A16" s="218">
        <v>35096</v>
      </c>
      <c r="B16" s="220">
        <v>88.1</v>
      </c>
      <c r="C16" s="219">
        <v>1.264367816091938E-2</v>
      </c>
      <c r="D16" s="219" t="e">
        <v>#REF!</v>
      </c>
      <c r="E16" s="219"/>
    </row>
    <row r="17" spans="1:5" x14ac:dyDescent="0.35">
      <c r="A17" s="218">
        <v>35125</v>
      </c>
      <c r="B17" s="220">
        <v>88.5</v>
      </c>
      <c r="C17" s="219">
        <v>1.4908256880733939E-2</v>
      </c>
      <c r="D17" s="219" t="e">
        <v>#REF!</v>
      </c>
      <c r="E17" s="219"/>
    </row>
    <row r="18" spans="1:5" x14ac:dyDescent="0.35">
      <c r="A18" s="218">
        <v>35156</v>
      </c>
      <c r="B18" s="220">
        <v>88.7</v>
      </c>
      <c r="C18" s="219">
        <v>1.371428571428579E-2</v>
      </c>
      <c r="D18" s="219" t="e">
        <v>#REF!</v>
      </c>
      <c r="E18" s="219"/>
    </row>
    <row r="19" spans="1:5" x14ac:dyDescent="0.35">
      <c r="A19" s="218">
        <v>35186</v>
      </c>
      <c r="B19" s="220">
        <v>89</v>
      </c>
      <c r="C19" s="219">
        <v>1.4823261117445696E-2</v>
      </c>
      <c r="D19" s="219" t="e">
        <v>#REF!</v>
      </c>
      <c r="E19" s="219"/>
    </row>
    <row r="20" spans="1:5" x14ac:dyDescent="0.35">
      <c r="A20" s="218">
        <v>35217</v>
      </c>
      <c r="B20" s="220">
        <v>89</v>
      </c>
      <c r="C20" s="219">
        <v>1.4823261117445696E-2</v>
      </c>
      <c r="D20" s="219" t="e">
        <v>#REF!</v>
      </c>
      <c r="E20" s="219"/>
    </row>
    <row r="21" spans="1:5" x14ac:dyDescent="0.35">
      <c r="A21" s="218">
        <v>35247</v>
      </c>
      <c r="B21" s="220">
        <v>89</v>
      </c>
      <c r="C21" s="219">
        <v>1.2514220705347023E-2</v>
      </c>
      <c r="D21" s="219" t="e">
        <v>#REF!</v>
      </c>
      <c r="E21" s="219"/>
    </row>
    <row r="22" spans="1:5" x14ac:dyDescent="0.35">
      <c r="A22" s="218">
        <v>35278</v>
      </c>
      <c r="B22" s="220">
        <v>89</v>
      </c>
      <c r="C22" s="219">
        <v>1.4823261117445696E-2</v>
      </c>
      <c r="D22" s="219" t="e">
        <v>#REF!</v>
      </c>
      <c r="E22" s="219"/>
    </row>
    <row r="23" spans="1:5" x14ac:dyDescent="0.35">
      <c r="A23" s="218">
        <v>35309</v>
      </c>
      <c r="B23" s="220">
        <v>89.1</v>
      </c>
      <c r="C23" s="219">
        <v>1.4806378132118381E-2</v>
      </c>
      <c r="D23" s="219" t="e">
        <v>#REF!</v>
      </c>
      <c r="E23" s="219"/>
    </row>
    <row r="24" spans="1:5" x14ac:dyDescent="0.35">
      <c r="A24" s="218">
        <v>35339</v>
      </c>
      <c r="B24" s="220">
        <v>89.3</v>
      </c>
      <c r="C24" s="219">
        <v>1.8244013683010207E-2</v>
      </c>
      <c r="D24" s="219" t="e">
        <v>#REF!</v>
      </c>
      <c r="E24" s="219"/>
    </row>
    <row r="25" spans="1:5" x14ac:dyDescent="0.35">
      <c r="A25" s="218">
        <v>35370</v>
      </c>
      <c r="B25" s="220">
        <v>89.7</v>
      </c>
      <c r="C25" s="219">
        <v>1.931818181818179E-2</v>
      </c>
      <c r="D25" s="219" t="e">
        <v>#DIV/0!</v>
      </c>
      <c r="E25" s="219"/>
    </row>
    <row r="26" spans="1:5" x14ac:dyDescent="0.35">
      <c r="A26" s="218">
        <v>35400</v>
      </c>
      <c r="B26" s="220">
        <v>89.7</v>
      </c>
      <c r="C26" s="219">
        <v>2.1640091116173155E-2</v>
      </c>
      <c r="D26" s="219" t="e">
        <v>#DIV/0!</v>
      </c>
      <c r="E26" s="219"/>
    </row>
    <row r="27" spans="1:5" x14ac:dyDescent="0.35">
      <c r="A27" s="218">
        <v>35431</v>
      </c>
      <c r="B27" s="220">
        <v>89.9</v>
      </c>
      <c r="C27" s="219">
        <f t="shared" ref="C27:C90" si="0">B27/B15-1</f>
        <v>2.1590909090909216E-2</v>
      </c>
      <c r="D27" s="219">
        <f t="shared" ref="D27:D90" si="1">(B27/B3)^0.5-1</f>
        <v>1.8874985248838128E-2</v>
      </c>
      <c r="E27" s="219"/>
    </row>
    <row r="28" spans="1:5" x14ac:dyDescent="0.35">
      <c r="A28" s="218">
        <v>35462</v>
      </c>
      <c r="B28" s="220">
        <v>90.1</v>
      </c>
      <c r="C28" s="219">
        <f t="shared" si="0"/>
        <v>2.2701475595913845E-2</v>
      </c>
      <c r="D28" s="219">
        <f t="shared" si="1"/>
        <v>1.7660151478894326E-2</v>
      </c>
      <c r="E28" s="219"/>
    </row>
    <row r="29" spans="1:5" x14ac:dyDescent="0.35">
      <c r="A29" s="218">
        <v>35490</v>
      </c>
      <c r="B29" s="220">
        <v>90.2</v>
      </c>
      <c r="C29" s="219">
        <f t="shared" si="0"/>
        <v>1.9209039548022666E-2</v>
      </c>
      <c r="D29" s="219">
        <f t="shared" si="1"/>
        <v>1.7056374900020321E-2</v>
      </c>
      <c r="E29" s="219"/>
    </row>
    <row r="30" spans="1:5" x14ac:dyDescent="0.35">
      <c r="A30" s="218">
        <v>35521</v>
      </c>
      <c r="B30" s="220">
        <v>90.2</v>
      </c>
      <c r="C30" s="219">
        <f t="shared" si="0"/>
        <v>1.6910935738444266E-2</v>
      </c>
      <c r="D30" s="219">
        <f t="shared" si="1"/>
        <v>1.5311352668304856E-2</v>
      </c>
      <c r="E30" s="219"/>
    </row>
    <row r="31" spans="1:5" x14ac:dyDescent="0.35">
      <c r="A31" s="218">
        <v>35551</v>
      </c>
      <c r="B31" s="220">
        <v>90.3</v>
      </c>
      <c r="C31" s="219">
        <f t="shared" si="0"/>
        <v>1.4606741573033766E-2</v>
      </c>
      <c r="D31" s="219">
        <f t="shared" si="1"/>
        <v>1.471499557013134E-2</v>
      </c>
      <c r="E31" s="219"/>
    </row>
    <row r="32" spans="1:5" x14ac:dyDescent="0.35">
      <c r="A32" s="218">
        <v>35582</v>
      </c>
      <c r="B32" s="220">
        <v>90.5</v>
      </c>
      <c r="C32" s="219">
        <f t="shared" si="0"/>
        <v>1.6853932584269593E-2</v>
      </c>
      <c r="D32" s="219">
        <f t="shared" si="1"/>
        <v>1.5838089434171643E-2</v>
      </c>
      <c r="E32" s="219"/>
    </row>
    <row r="33" spans="1:5" x14ac:dyDescent="0.35">
      <c r="A33" s="218">
        <v>35612</v>
      </c>
      <c r="B33" s="220">
        <v>90.5</v>
      </c>
      <c r="C33" s="219">
        <f t="shared" si="0"/>
        <v>1.6853932584269593E-2</v>
      </c>
      <c r="D33" s="219">
        <f t="shared" si="1"/>
        <v>1.4681756572832549E-2</v>
      </c>
      <c r="E33" s="219"/>
    </row>
    <row r="34" spans="1:5" x14ac:dyDescent="0.35">
      <c r="A34" s="218">
        <v>35643</v>
      </c>
      <c r="B34" s="220">
        <v>90.6</v>
      </c>
      <c r="C34" s="219">
        <f t="shared" si="0"/>
        <v>1.7977528089887507E-2</v>
      </c>
      <c r="D34" s="219">
        <f t="shared" si="1"/>
        <v>1.63991709955571E-2</v>
      </c>
      <c r="E34" s="219"/>
    </row>
    <row r="35" spans="1:5" x14ac:dyDescent="0.35">
      <c r="A35" s="218">
        <v>35674</v>
      </c>
      <c r="B35" s="220">
        <v>90.6</v>
      </c>
      <c r="C35" s="219">
        <f t="shared" si="0"/>
        <v>1.6835016835016869E-2</v>
      </c>
      <c r="D35" s="219">
        <f t="shared" si="1"/>
        <v>1.5820191073329326E-2</v>
      </c>
      <c r="E35" s="219"/>
    </row>
    <row r="36" spans="1:5" x14ac:dyDescent="0.35">
      <c r="A36" s="218">
        <v>35704</v>
      </c>
      <c r="B36" s="220">
        <v>90.6</v>
      </c>
      <c r="C36" s="219">
        <f t="shared" si="0"/>
        <v>1.4557670772676445E-2</v>
      </c>
      <c r="D36" s="219">
        <f t="shared" si="1"/>
        <v>1.63991709955571E-2</v>
      </c>
      <c r="E36" s="219"/>
    </row>
    <row r="37" spans="1:5" x14ac:dyDescent="0.35">
      <c r="A37" s="218">
        <v>35735</v>
      </c>
      <c r="B37" s="220">
        <v>90.5</v>
      </c>
      <c r="C37" s="219">
        <f t="shared" si="0"/>
        <v>8.9186176142697082E-3</v>
      </c>
      <c r="D37" s="219">
        <f t="shared" si="1"/>
        <v>1.4105068969231915E-2</v>
      </c>
      <c r="E37" s="219"/>
    </row>
    <row r="38" spans="1:5" x14ac:dyDescent="0.35">
      <c r="A38" s="218">
        <v>35765</v>
      </c>
      <c r="B38" s="220">
        <v>90.4</v>
      </c>
      <c r="C38" s="219">
        <f t="shared" si="0"/>
        <v>7.8037904124861335E-3</v>
      </c>
      <c r="D38" s="219">
        <f t="shared" si="1"/>
        <v>1.4698357278771335E-2</v>
      </c>
      <c r="E38" s="219"/>
    </row>
    <row r="39" spans="1:5" x14ac:dyDescent="0.35">
      <c r="A39" s="218">
        <v>35796</v>
      </c>
      <c r="B39" s="220">
        <v>90.9</v>
      </c>
      <c r="C39" s="219">
        <f t="shared" si="0"/>
        <v>1.1123470522803158E-2</v>
      </c>
      <c r="D39" s="219">
        <f t="shared" si="1"/>
        <v>1.634371422985903E-2</v>
      </c>
      <c r="E39" s="219"/>
    </row>
    <row r="40" spans="1:5" x14ac:dyDescent="0.35">
      <c r="A40" s="218">
        <v>35827</v>
      </c>
      <c r="B40" s="220">
        <v>91</v>
      </c>
      <c r="C40" s="219">
        <f t="shared" si="0"/>
        <v>9.9889012208658201E-3</v>
      </c>
      <c r="D40" s="219">
        <f t="shared" si="1"/>
        <v>1.6325311902677608E-2</v>
      </c>
      <c r="E40" s="219"/>
    </row>
    <row r="41" spans="1:5" x14ac:dyDescent="0.35">
      <c r="A41" s="218">
        <v>35855</v>
      </c>
      <c r="B41" s="220">
        <v>91.1</v>
      </c>
      <c r="C41" s="219">
        <f t="shared" si="0"/>
        <v>9.9778270509975897E-3</v>
      </c>
      <c r="D41" s="219">
        <f t="shared" si="1"/>
        <v>1.4582934546726101E-2</v>
      </c>
      <c r="E41" s="219"/>
    </row>
    <row r="42" spans="1:5" x14ac:dyDescent="0.35">
      <c r="A42" s="218">
        <v>35886</v>
      </c>
      <c r="B42" s="220">
        <v>91</v>
      </c>
      <c r="C42" s="219">
        <f t="shared" si="0"/>
        <v>8.8691796008868451E-3</v>
      </c>
      <c r="D42" s="219">
        <f t="shared" si="1"/>
        <v>1.288207678170239E-2</v>
      </c>
      <c r="E42" s="219"/>
    </row>
    <row r="43" spans="1:5" x14ac:dyDescent="0.35">
      <c r="A43" s="218">
        <v>35916</v>
      </c>
      <c r="B43" s="220">
        <v>91.3</v>
      </c>
      <c r="C43" s="219">
        <f t="shared" si="0"/>
        <v>1.1074197120708673E-2</v>
      </c>
      <c r="D43" s="219">
        <f t="shared" si="1"/>
        <v>1.2838929262305454E-2</v>
      </c>
      <c r="E43" s="219"/>
    </row>
    <row r="44" spans="1:5" x14ac:dyDescent="0.35">
      <c r="A44" s="218">
        <v>35947</v>
      </c>
      <c r="B44" s="220">
        <v>91.4</v>
      </c>
      <c r="C44" s="219">
        <f t="shared" si="0"/>
        <v>9.944751381215422E-3</v>
      </c>
      <c r="D44" s="219">
        <f t="shared" si="1"/>
        <v>1.3393453765531138E-2</v>
      </c>
      <c r="E44" s="219"/>
    </row>
    <row r="45" spans="1:5" x14ac:dyDescent="0.35">
      <c r="A45" s="218">
        <v>35977</v>
      </c>
      <c r="B45" s="220">
        <v>91.4</v>
      </c>
      <c r="C45" s="219">
        <f t="shared" si="0"/>
        <v>9.944751381215422E-3</v>
      </c>
      <c r="D45" s="219">
        <f t="shared" si="1"/>
        <v>1.3393453765531138E-2</v>
      </c>
      <c r="E45" s="219"/>
    </row>
    <row r="46" spans="1:5" x14ac:dyDescent="0.35">
      <c r="A46" s="218">
        <v>36008</v>
      </c>
      <c r="B46" s="220">
        <v>91.4</v>
      </c>
      <c r="C46" s="219">
        <f t="shared" si="0"/>
        <v>8.8300220750552327E-3</v>
      </c>
      <c r="D46" s="219">
        <f t="shared" si="1"/>
        <v>1.3393453765531138E-2</v>
      </c>
      <c r="E46" s="219"/>
    </row>
    <row r="47" spans="1:5" x14ac:dyDescent="0.35">
      <c r="A47" s="218">
        <v>36039</v>
      </c>
      <c r="B47" s="220">
        <v>91.2</v>
      </c>
      <c r="C47" s="219">
        <f t="shared" si="0"/>
        <v>6.6225165562914245E-3</v>
      </c>
      <c r="D47" s="219">
        <f t="shared" si="1"/>
        <v>1.1715880852437577E-2</v>
      </c>
      <c r="E47" s="219"/>
    </row>
    <row r="48" spans="1:5" x14ac:dyDescent="0.35">
      <c r="A48" s="218">
        <v>36069</v>
      </c>
      <c r="B48" s="220">
        <v>91.6</v>
      </c>
      <c r="C48" s="219">
        <f t="shared" si="0"/>
        <v>1.1037527593819041E-2</v>
      </c>
      <c r="D48" s="219">
        <f t="shared" si="1"/>
        <v>1.2796069828151735E-2</v>
      </c>
      <c r="E48" s="219"/>
    </row>
    <row r="49" spans="1:7" x14ac:dyDescent="0.35">
      <c r="A49" s="218">
        <v>36100</v>
      </c>
      <c r="B49" s="220">
        <v>91.6</v>
      </c>
      <c r="C49" s="219">
        <f t="shared" si="0"/>
        <v>1.2154696132596676E-2</v>
      </c>
      <c r="D49" s="219">
        <f t="shared" si="1"/>
        <v>1.0535361496019302E-2</v>
      </c>
      <c r="E49" s="219"/>
    </row>
    <row r="50" spans="1:7" x14ac:dyDescent="0.35">
      <c r="A50" s="218">
        <v>36130</v>
      </c>
      <c r="B50" s="220">
        <v>91.3</v>
      </c>
      <c r="C50" s="219">
        <f t="shared" si="0"/>
        <v>9.9557522123892017E-3</v>
      </c>
      <c r="D50" s="219">
        <f t="shared" si="1"/>
        <v>8.8791975397943812E-3</v>
      </c>
      <c r="E50" s="219"/>
    </row>
    <row r="51" spans="1:7" x14ac:dyDescent="0.35">
      <c r="A51" s="218">
        <v>36161</v>
      </c>
      <c r="B51" s="220">
        <v>91.5</v>
      </c>
      <c r="C51" s="219">
        <f t="shared" si="0"/>
        <v>6.6006600660064585E-3</v>
      </c>
      <c r="D51" s="219">
        <f t="shared" si="1"/>
        <v>8.8595307754617547E-3</v>
      </c>
      <c r="E51" s="219"/>
      <c r="G51" s="258"/>
    </row>
    <row r="52" spans="1:7" x14ac:dyDescent="0.35">
      <c r="A52" s="218">
        <v>36192</v>
      </c>
      <c r="B52" s="220">
        <v>91.6</v>
      </c>
      <c r="C52" s="219">
        <f t="shared" si="0"/>
        <v>6.59340659340657E-3</v>
      </c>
      <c r="D52" s="219">
        <f t="shared" si="1"/>
        <v>8.2897245838831068E-3</v>
      </c>
      <c r="E52" s="219"/>
    </row>
    <row r="53" spans="1:7" x14ac:dyDescent="0.35">
      <c r="A53" s="218">
        <v>36220</v>
      </c>
      <c r="B53" s="220">
        <v>92</v>
      </c>
      <c r="C53" s="219">
        <f t="shared" si="0"/>
        <v>9.8792535675082949E-3</v>
      </c>
      <c r="D53" s="219">
        <f t="shared" si="1"/>
        <v>9.9285391066021855E-3</v>
      </c>
      <c r="E53" s="219"/>
    </row>
    <row r="54" spans="1:7" x14ac:dyDescent="0.35">
      <c r="A54" s="218">
        <v>36251</v>
      </c>
      <c r="B54" s="220">
        <v>92.5</v>
      </c>
      <c r="C54" s="219">
        <f t="shared" si="0"/>
        <v>1.6483516483516425E-2</v>
      </c>
      <c r="D54" s="219">
        <f t="shared" si="1"/>
        <v>1.2669191470022767E-2</v>
      </c>
      <c r="E54" s="219"/>
    </row>
    <row r="55" spans="1:7" x14ac:dyDescent="0.35">
      <c r="A55" s="218">
        <v>36281</v>
      </c>
      <c r="B55" s="220">
        <v>92.7</v>
      </c>
      <c r="C55" s="219">
        <f t="shared" si="0"/>
        <v>1.533406352683464E-2</v>
      </c>
      <c r="D55" s="219">
        <f t="shared" si="1"/>
        <v>1.3201891574281088E-2</v>
      </c>
      <c r="E55" s="219"/>
    </row>
    <row r="56" spans="1:7" x14ac:dyDescent="0.35">
      <c r="A56" s="218">
        <v>36312</v>
      </c>
      <c r="B56" s="220">
        <v>92.9</v>
      </c>
      <c r="C56" s="219">
        <f t="shared" si="0"/>
        <v>1.6411378555798661E-2</v>
      </c>
      <c r="D56" s="219">
        <f t="shared" si="1"/>
        <v>1.3172905784878619E-2</v>
      </c>
      <c r="E56" s="219"/>
    </row>
    <row r="57" spans="1:7" x14ac:dyDescent="0.35">
      <c r="A57" s="218">
        <v>36342</v>
      </c>
      <c r="B57" s="220">
        <v>93.1</v>
      </c>
      <c r="C57" s="219">
        <f t="shared" si="0"/>
        <v>1.8599562363238453E-2</v>
      </c>
      <c r="D57" s="219">
        <f t="shared" si="1"/>
        <v>1.4262925364008083E-2</v>
      </c>
      <c r="E57" s="219"/>
    </row>
    <row r="58" spans="1:7" x14ac:dyDescent="0.35">
      <c r="A58" s="218">
        <v>36373</v>
      </c>
      <c r="B58" s="220">
        <v>93.3</v>
      </c>
      <c r="C58" s="219">
        <f t="shared" si="0"/>
        <v>2.0787746170678245E-2</v>
      </c>
      <c r="D58" s="219">
        <f t="shared" si="1"/>
        <v>1.4791271396887407E-2</v>
      </c>
      <c r="E58" s="219"/>
    </row>
    <row r="59" spans="1:7" x14ac:dyDescent="0.35">
      <c r="A59" s="218">
        <v>36404</v>
      </c>
      <c r="B59" s="220">
        <v>93.6</v>
      </c>
      <c r="C59" s="219">
        <f t="shared" si="0"/>
        <v>2.631578947368407E-2</v>
      </c>
      <c r="D59" s="219">
        <f t="shared" si="1"/>
        <v>1.6421459229121638E-2</v>
      </c>
      <c r="E59" s="219"/>
    </row>
    <row r="60" spans="1:7" x14ac:dyDescent="0.35">
      <c r="A60" s="218">
        <v>36434</v>
      </c>
      <c r="B60" s="220">
        <v>93.7</v>
      </c>
      <c r="C60" s="219">
        <f t="shared" si="0"/>
        <v>2.2925764192139875E-2</v>
      </c>
      <c r="D60" s="219">
        <f t="shared" si="1"/>
        <v>1.6964274466334972E-2</v>
      </c>
      <c r="E60" s="219"/>
    </row>
    <row r="61" spans="1:7" x14ac:dyDescent="0.35">
      <c r="A61" s="218">
        <v>36465</v>
      </c>
      <c r="B61" s="220">
        <v>93.6</v>
      </c>
      <c r="C61" s="219">
        <f t="shared" si="0"/>
        <v>2.1834061135371119E-2</v>
      </c>
      <c r="D61" s="219">
        <f t="shared" si="1"/>
        <v>1.6982863005276405E-2</v>
      </c>
      <c r="E61" s="219"/>
    </row>
    <row r="62" spans="1:7" x14ac:dyDescent="0.35">
      <c r="A62" s="218">
        <v>36495</v>
      </c>
      <c r="B62" s="220">
        <v>93.7</v>
      </c>
      <c r="C62" s="219">
        <f t="shared" si="0"/>
        <v>2.6286966046002336E-2</v>
      </c>
      <c r="D62" s="219">
        <f t="shared" si="1"/>
        <v>1.8088613421622046E-2</v>
      </c>
      <c r="E62" s="219"/>
    </row>
    <row r="63" spans="1:7" x14ac:dyDescent="0.35">
      <c r="A63" s="218">
        <v>36526</v>
      </c>
      <c r="B63" s="220">
        <v>93.5</v>
      </c>
      <c r="C63" s="219">
        <f t="shared" si="0"/>
        <v>2.1857923497267784E-2</v>
      </c>
      <c r="D63" s="219">
        <f t="shared" si="1"/>
        <v>1.4200601600111717E-2</v>
      </c>
      <c r="E63" s="219"/>
    </row>
    <row r="64" spans="1:7" x14ac:dyDescent="0.35">
      <c r="A64" s="218">
        <v>36557</v>
      </c>
      <c r="B64" s="220">
        <v>94.1</v>
      </c>
      <c r="C64" s="219">
        <f t="shared" si="0"/>
        <v>2.729257641921401E-2</v>
      </c>
      <c r="D64" s="219">
        <f t="shared" si="1"/>
        <v>1.689032548546443E-2</v>
      </c>
      <c r="E64" s="219"/>
    </row>
    <row r="65" spans="1:5" x14ac:dyDescent="0.35">
      <c r="A65" s="218">
        <v>36586</v>
      </c>
      <c r="B65" s="220">
        <v>94.8</v>
      </c>
      <c r="C65" s="219">
        <f t="shared" si="0"/>
        <v>3.0434782608695699E-2</v>
      </c>
      <c r="D65" s="219">
        <f t="shared" si="1"/>
        <v>2.0105244134578149E-2</v>
      </c>
      <c r="E65" s="219"/>
    </row>
    <row r="66" spans="1:5" x14ac:dyDescent="0.35">
      <c r="A66" s="218">
        <v>36617</v>
      </c>
      <c r="B66" s="220">
        <v>94.5</v>
      </c>
      <c r="C66" s="219">
        <f t="shared" si="0"/>
        <v>2.1621621621621623E-2</v>
      </c>
      <c r="D66" s="219">
        <f t="shared" si="1"/>
        <v>1.904933073013626E-2</v>
      </c>
      <c r="E66" s="219"/>
    </row>
    <row r="67" spans="1:5" x14ac:dyDescent="0.35">
      <c r="A67" s="218">
        <v>36647</v>
      </c>
      <c r="B67" s="220">
        <v>94.9</v>
      </c>
      <c r="C67" s="219">
        <f t="shared" si="0"/>
        <v>2.373247033441217E-2</v>
      </c>
      <c r="D67" s="219">
        <f t="shared" si="1"/>
        <v>1.9524619157871737E-2</v>
      </c>
      <c r="E67" s="219"/>
    </row>
    <row r="68" spans="1:5" x14ac:dyDescent="0.35">
      <c r="A68" s="218">
        <v>36678</v>
      </c>
      <c r="B68" s="220">
        <v>95.5</v>
      </c>
      <c r="C68" s="219">
        <f t="shared" si="0"/>
        <v>2.7987082884822323E-2</v>
      </c>
      <c r="D68" s="219">
        <f t="shared" si="1"/>
        <v>2.2182844726185147E-2</v>
      </c>
      <c r="E68" s="219"/>
    </row>
    <row r="69" spans="1:5" x14ac:dyDescent="0.35">
      <c r="A69" s="218">
        <v>36708</v>
      </c>
      <c r="B69" s="220">
        <v>95.8</v>
      </c>
      <c r="C69" s="219">
        <f t="shared" si="0"/>
        <v>2.9001074113855996E-2</v>
      </c>
      <c r="D69" s="219">
        <f t="shared" si="1"/>
        <v>2.3787108613737118E-2</v>
      </c>
      <c r="E69" s="219"/>
    </row>
    <row r="70" spans="1:5" x14ac:dyDescent="0.35">
      <c r="A70" s="218">
        <v>36739</v>
      </c>
      <c r="B70" s="220">
        <v>95.7</v>
      </c>
      <c r="C70" s="219">
        <f t="shared" si="0"/>
        <v>2.5723472668810254E-2</v>
      </c>
      <c r="D70" s="219">
        <f t="shared" si="1"/>
        <v>2.3252633448825444E-2</v>
      </c>
      <c r="E70" s="219"/>
    </row>
    <row r="71" spans="1:5" x14ac:dyDescent="0.35">
      <c r="A71" s="218">
        <v>36770</v>
      </c>
      <c r="B71" s="220">
        <v>96.1</v>
      </c>
      <c r="C71" s="219">
        <f t="shared" si="0"/>
        <v>2.6709401709401615E-2</v>
      </c>
      <c r="D71" s="219">
        <f t="shared" si="1"/>
        <v>2.6512576725408854E-2</v>
      </c>
      <c r="E71" s="219"/>
    </row>
    <row r="72" spans="1:5" x14ac:dyDescent="0.35">
      <c r="A72" s="218">
        <v>36800</v>
      </c>
      <c r="B72" s="220">
        <v>96.3</v>
      </c>
      <c r="C72" s="219">
        <f t="shared" si="0"/>
        <v>2.7748132337246378E-2</v>
      </c>
      <c r="D72" s="219">
        <f t="shared" si="1"/>
        <v>2.5334113188536289E-2</v>
      </c>
      <c r="E72" s="219"/>
    </row>
    <row r="73" spans="1:5" x14ac:dyDescent="0.35">
      <c r="A73" s="218">
        <v>36831</v>
      </c>
      <c r="B73" s="220">
        <v>96.6</v>
      </c>
      <c r="C73" s="219">
        <f t="shared" si="0"/>
        <v>3.2051282051282159E-2</v>
      </c>
      <c r="D73" s="219">
        <f t="shared" si="1"/>
        <v>2.6929964914077287E-2</v>
      </c>
      <c r="E73" s="219"/>
    </row>
    <row r="74" spans="1:5" x14ac:dyDescent="0.35">
      <c r="A74" s="218">
        <v>36861</v>
      </c>
      <c r="B74" s="220">
        <v>96.7</v>
      </c>
      <c r="C74" s="219">
        <f t="shared" si="0"/>
        <v>3.2017075773745907E-2</v>
      </c>
      <c r="D74" s="219">
        <f t="shared" si="1"/>
        <v>2.914803289104384E-2</v>
      </c>
      <c r="E74" s="219"/>
    </row>
    <row r="75" spans="1:5" x14ac:dyDescent="0.35">
      <c r="A75" s="218">
        <v>36892</v>
      </c>
      <c r="B75" s="220">
        <v>96.3</v>
      </c>
      <c r="C75" s="219">
        <f t="shared" si="0"/>
        <v>2.9946524064171198E-2</v>
      </c>
      <c r="D75" s="219">
        <f t="shared" si="1"/>
        <v>2.5894252052053757E-2</v>
      </c>
      <c r="E75" s="219"/>
    </row>
    <row r="76" spans="1:5" x14ac:dyDescent="0.35">
      <c r="A76" s="218">
        <v>36923</v>
      </c>
      <c r="B76" s="220">
        <v>96.8</v>
      </c>
      <c r="C76" s="219">
        <f t="shared" si="0"/>
        <v>2.8692879914984148E-2</v>
      </c>
      <c r="D76" s="219">
        <f t="shared" si="1"/>
        <v>2.7992489735195081E-2</v>
      </c>
      <c r="E76" s="219"/>
    </row>
    <row r="77" spans="1:5" x14ac:dyDescent="0.35">
      <c r="A77" s="218">
        <v>36951</v>
      </c>
      <c r="B77" s="220">
        <v>97.1</v>
      </c>
      <c r="C77" s="219">
        <f t="shared" si="0"/>
        <v>2.4261603375527407E-2</v>
      </c>
      <c r="D77" s="219">
        <f t="shared" si="1"/>
        <v>2.7343556269613156E-2</v>
      </c>
      <c r="E77" s="219"/>
    </row>
    <row r="78" spans="1:5" x14ac:dyDescent="0.35">
      <c r="A78" s="218">
        <v>36982</v>
      </c>
      <c r="B78" s="220">
        <v>97.8</v>
      </c>
      <c r="C78" s="219">
        <f t="shared" si="0"/>
        <v>3.4920634920634797E-2</v>
      </c>
      <c r="D78" s="219">
        <f t="shared" si="1"/>
        <v>2.8249627910118535E-2</v>
      </c>
      <c r="E78" s="219"/>
    </row>
    <row r="79" spans="1:5" x14ac:dyDescent="0.35">
      <c r="A79" s="218">
        <v>37012</v>
      </c>
      <c r="B79" s="220">
        <v>98.6</v>
      </c>
      <c r="C79" s="219">
        <f t="shared" si="0"/>
        <v>3.8988408851422518E-2</v>
      </c>
      <c r="D79" s="219">
        <f t="shared" si="1"/>
        <v>3.1332230875330991E-2</v>
      </c>
      <c r="E79" s="219"/>
    </row>
    <row r="80" spans="1:5" x14ac:dyDescent="0.35">
      <c r="A80" s="218">
        <v>37043</v>
      </c>
      <c r="B80" s="220">
        <v>98.7</v>
      </c>
      <c r="C80" s="219">
        <f t="shared" si="0"/>
        <v>3.3507853403141441E-2</v>
      </c>
      <c r="D80" s="219">
        <f t="shared" si="1"/>
        <v>3.074377192319222E-2</v>
      </c>
      <c r="E80" s="219"/>
    </row>
    <row r="81" spans="1:5" x14ac:dyDescent="0.35">
      <c r="A81" s="218">
        <v>37073</v>
      </c>
      <c r="B81" s="220">
        <v>98.4</v>
      </c>
      <c r="C81" s="219">
        <f t="shared" si="0"/>
        <v>2.7139874739039671E-2</v>
      </c>
      <c r="D81" s="219">
        <f t="shared" si="1"/>
        <v>2.8070053241336046E-2</v>
      </c>
      <c r="E81" s="219"/>
    </row>
    <row r="82" spans="1:5" x14ac:dyDescent="0.35">
      <c r="A82" s="218">
        <v>37104</v>
      </c>
      <c r="B82" s="220">
        <v>98.4</v>
      </c>
      <c r="C82" s="219">
        <f t="shared" si="0"/>
        <v>2.8213166144200663E-2</v>
      </c>
      <c r="D82" s="219">
        <f t="shared" si="1"/>
        <v>2.6967564931445143E-2</v>
      </c>
      <c r="E82" s="219"/>
    </row>
    <row r="83" spans="1:5" x14ac:dyDescent="0.35">
      <c r="A83" s="218">
        <v>37135</v>
      </c>
      <c r="B83" s="220">
        <v>98.6</v>
      </c>
      <c r="C83" s="219">
        <f t="shared" si="0"/>
        <v>2.6014568158168494E-2</v>
      </c>
      <c r="D83" s="219">
        <f t="shared" si="1"/>
        <v>2.6361926134637725E-2</v>
      </c>
      <c r="E83" s="219"/>
    </row>
    <row r="84" spans="1:5" x14ac:dyDescent="0.35">
      <c r="A84" s="218">
        <v>37165</v>
      </c>
      <c r="B84" s="220">
        <v>98.1</v>
      </c>
      <c r="C84" s="219">
        <f t="shared" si="0"/>
        <v>1.8691588785046731E-2</v>
      </c>
      <c r="D84" s="219">
        <f t="shared" si="1"/>
        <v>2.3209840551533301E-2</v>
      </c>
      <c r="E84" s="219"/>
    </row>
    <row r="85" spans="1:5" x14ac:dyDescent="0.35">
      <c r="A85" s="218">
        <v>37196</v>
      </c>
      <c r="B85" s="220">
        <v>97.2</v>
      </c>
      <c r="C85" s="219">
        <f t="shared" si="0"/>
        <v>6.2111801242237252E-3</v>
      </c>
      <c r="D85" s="219">
        <f t="shared" si="1"/>
        <v>1.904933073013626E-2</v>
      </c>
      <c r="E85" s="219"/>
    </row>
    <row r="86" spans="1:5" x14ac:dyDescent="0.35">
      <c r="A86" s="218">
        <v>37226</v>
      </c>
      <c r="B86" s="220">
        <v>97.4</v>
      </c>
      <c r="C86" s="219">
        <f t="shared" si="0"/>
        <v>7.2388831437435464E-3</v>
      </c>
      <c r="D86" s="219">
        <f t="shared" si="1"/>
        <v>1.9552709175754357E-2</v>
      </c>
      <c r="E86" s="219"/>
    </row>
    <row r="87" spans="1:5" x14ac:dyDescent="0.35">
      <c r="A87" s="218">
        <v>37257</v>
      </c>
      <c r="B87" s="220">
        <v>97.6</v>
      </c>
      <c r="C87" s="219">
        <f t="shared" si="0"/>
        <v>1.349948078920038E-2</v>
      </c>
      <c r="D87" s="219">
        <f t="shared" si="1"/>
        <v>2.1689907643057227E-2</v>
      </c>
      <c r="E87" s="219"/>
    </row>
    <row r="88" spans="1:5" x14ac:dyDescent="0.35">
      <c r="A88" s="218">
        <v>37288</v>
      </c>
      <c r="B88" s="220">
        <v>98.2</v>
      </c>
      <c r="C88" s="219">
        <f t="shared" si="0"/>
        <v>1.4462809917355379E-2</v>
      </c>
      <c r="D88" s="219">
        <f t="shared" si="1"/>
        <v>2.1553067393236924E-2</v>
      </c>
      <c r="E88" s="219"/>
    </row>
    <row r="89" spans="1:5" x14ac:dyDescent="0.35">
      <c r="A89" s="218">
        <v>37316</v>
      </c>
      <c r="B89" s="220">
        <v>98.9</v>
      </c>
      <c r="C89" s="219">
        <f t="shared" si="0"/>
        <v>1.8537590113285374E-2</v>
      </c>
      <c r="D89" s="219">
        <f t="shared" si="1"/>
        <v>2.1395587002254191E-2</v>
      </c>
      <c r="E89" s="219"/>
    </row>
    <row r="90" spans="1:5" x14ac:dyDescent="0.35">
      <c r="A90" s="218">
        <v>37347</v>
      </c>
      <c r="B90" s="220">
        <v>99.5</v>
      </c>
      <c r="C90" s="219">
        <f t="shared" si="0"/>
        <v>1.7382413087934534E-2</v>
      </c>
      <c r="D90" s="219">
        <f t="shared" si="1"/>
        <v>2.6114054532951458E-2</v>
      </c>
      <c r="E90" s="219"/>
    </row>
    <row r="91" spans="1:5" x14ac:dyDescent="0.35">
      <c r="A91" s="218">
        <v>37377</v>
      </c>
      <c r="B91" s="220">
        <v>99.7</v>
      </c>
      <c r="C91" s="219">
        <f t="shared" ref="C91:C154" si="2">B91/B79-1</f>
        <v>1.1156186612576224E-2</v>
      </c>
      <c r="D91" s="219">
        <f t="shared" ref="D91:D154" si="3">(B91/B67)^0.5-1</f>
        <v>2.4977832652429921E-2</v>
      </c>
      <c r="E91" s="219"/>
    </row>
    <row r="92" spans="1:5" x14ac:dyDescent="0.35">
      <c r="A92" s="218">
        <v>37408</v>
      </c>
      <c r="B92" s="220">
        <v>99.9</v>
      </c>
      <c r="C92" s="219">
        <f t="shared" si="2"/>
        <v>1.2158054711246313E-2</v>
      </c>
      <c r="D92" s="219">
        <f t="shared" si="3"/>
        <v>2.2777247708082093E-2</v>
      </c>
      <c r="E92" s="219"/>
    </row>
    <row r="93" spans="1:5" x14ac:dyDescent="0.35">
      <c r="A93" s="218">
        <v>37438</v>
      </c>
      <c r="B93" s="220">
        <v>100.5</v>
      </c>
      <c r="C93" s="219">
        <f t="shared" si="2"/>
        <v>2.1341463414634054E-2</v>
      </c>
      <c r="D93" s="219">
        <f t="shared" si="3"/>
        <v>2.4236565836962765E-2</v>
      </c>
      <c r="E93" s="219"/>
    </row>
    <row r="94" spans="1:5" x14ac:dyDescent="0.35">
      <c r="A94" s="218">
        <v>37469</v>
      </c>
      <c r="B94" s="220">
        <v>100.9</v>
      </c>
      <c r="C94" s="219">
        <f t="shared" si="2"/>
        <v>2.5406504065040636E-2</v>
      </c>
      <c r="D94" s="219">
        <f t="shared" si="3"/>
        <v>2.68088761447145E-2</v>
      </c>
      <c r="E94" s="219"/>
    </row>
    <row r="95" spans="1:5" x14ac:dyDescent="0.35">
      <c r="A95" s="218">
        <v>37500</v>
      </c>
      <c r="B95" s="220">
        <v>100.9</v>
      </c>
      <c r="C95" s="219">
        <f t="shared" si="2"/>
        <v>2.3326572008113722E-2</v>
      </c>
      <c r="D95" s="219">
        <f t="shared" si="3"/>
        <v>2.4669688662489753E-2</v>
      </c>
      <c r="E95" s="219"/>
    </row>
    <row r="96" spans="1:5" x14ac:dyDescent="0.35">
      <c r="A96" s="218">
        <v>37530</v>
      </c>
      <c r="B96" s="220">
        <v>101.2</v>
      </c>
      <c r="C96" s="219">
        <f t="shared" si="2"/>
        <v>3.1600407747196746E-2</v>
      </c>
      <c r="D96" s="219">
        <f t="shared" si="3"/>
        <v>2.5125679299515813E-2</v>
      </c>
      <c r="E96" s="219"/>
    </row>
    <row r="97" spans="1:5" x14ac:dyDescent="0.35">
      <c r="A97" s="218">
        <v>37561</v>
      </c>
      <c r="B97" s="220">
        <v>101.5</v>
      </c>
      <c r="C97" s="219">
        <f t="shared" si="2"/>
        <v>4.4238683127572065E-2</v>
      </c>
      <c r="D97" s="219">
        <f t="shared" si="3"/>
        <v>2.5048602594608393E-2</v>
      </c>
      <c r="E97" s="219"/>
    </row>
    <row r="98" spans="1:5" x14ac:dyDescent="0.35">
      <c r="A98" s="218">
        <v>37591</v>
      </c>
      <c r="B98" s="220">
        <v>101.1</v>
      </c>
      <c r="C98" s="219">
        <f t="shared" si="2"/>
        <v>3.7987679671457775E-2</v>
      </c>
      <c r="D98" s="219">
        <f t="shared" si="3"/>
        <v>2.2497702290447563E-2</v>
      </c>
      <c r="E98" s="219"/>
    </row>
    <row r="99" spans="1:5" x14ac:dyDescent="0.35">
      <c r="A99" s="218">
        <v>37622</v>
      </c>
      <c r="B99" s="220">
        <v>102</v>
      </c>
      <c r="C99" s="219">
        <f t="shared" si="2"/>
        <v>4.508196721311486E-2</v>
      </c>
      <c r="D99" s="219">
        <f t="shared" si="3"/>
        <v>2.916958328190411E-2</v>
      </c>
      <c r="E99" s="219"/>
    </row>
    <row r="100" spans="1:5" x14ac:dyDescent="0.35">
      <c r="A100" s="218">
        <v>37653</v>
      </c>
      <c r="B100" s="220">
        <v>102.8</v>
      </c>
      <c r="C100" s="219">
        <f t="shared" si="2"/>
        <v>4.6843177189409335E-2</v>
      </c>
      <c r="D100" s="219">
        <f t="shared" si="3"/>
        <v>3.0525822614057674E-2</v>
      </c>
      <c r="E100" s="219"/>
    </row>
    <row r="101" spans="1:5" x14ac:dyDescent="0.35">
      <c r="A101" s="218">
        <v>37681</v>
      </c>
      <c r="B101" s="220">
        <v>103.1</v>
      </c>
      <c r="C101" s="219">
        <f t="shared" si="2"/>
        <v>4.2467138523761161E-2</v>
      </c>
      <c r="D101" s="219">
        <f t="shared" si="3"/>
        <v>3.0432902737623335E-2</v>
      </c>
      <c r="E101" s="219"/>
    </row>
    <row r="102" spans="1:5" x14ac:dyDescent="0.35">
      <c r="A102" s="218">
        <v>37712</v>
      </c>
      <c r="B102" s="220">
        <v>102.4</v>
      </c>
      <c r="C102" s="219">
        <f t="shared" si="2"/>
        <v>2.9145728643216184E-2</v>
      </c>
      <c r="D102" s="219">
        <f t="shared" si="3"/>
        <v>2.3247167025727045E-2</v>
      </c>
      <c r="E102" s="219"/>
    </row>
    <row r="103" spans="1:5" x14ac:dyDescent="0.35">
      <c r="A103" s="218">
        <v>37742</v>
      </c>
      <c r="B103" s="220">
        <v>102.5</v>
      </c>
      <c r="C103" s="219">
        <f t="shared" si="2"/>
        <v>2.8084252758274753E-2</v>
      </c>
      <c r="D103" s="219">
        <f t="shared" si="3"/>
        <v>1.9585088423470953E-2</v>
      </c>
      <c r="E103" s="219"/>
    </row>
    <row r="104" spans="1:5" x14ac:dyDescent="0.35">
      <c r="A104" s="218">
        <v>37773</v>
      </c>
      <c r="B104" s="220">
        <v>102.5</v>
      </c>
      <c r="C104" s="219">
        <f t="shared" si="2"/>
        <v>2.6026026026025884E-2</v>
      </c>
      <c r="D104" s="219">
        <f t="shared" si="3"/>
        <v>1.9068450392618619E-2</v>
      </c>
      <c r="E104" s="219"/>
    </row>
    <row r="105" spans="1:5" x14ac:dyDescent="0.35">
      <c r="A105" s="218">
        <v>37803</v>
      </c>
      <c r="B105" s="220">
        <v>102.6</v>
      </c>
      <c r="C105" s="219">
        <f t="shared" si="2"/>
        <v>2.0895522388059584E-2</v>
      </c>
      <c r="D105" s="219">
        <f t="shared" si="3"/>
        <v>2.1118468557526526E-2</v>
      </c>
      <c r="E105" s="219"/>
    </row>
    <row r="106" spans="1:5" x14ac:dyDescent="0.35">
      <c r="A106" s="218">
        <v>37834</v>
      </c>
      <c r="B106" s="220">
        <v>102.9</v>
      </c>
      <c r="C106" s="219">
        <f t="shared" si="2"/>
        <v>1.9821605550049526E-2</v>
      </c>
      <c r="D106" s="219">
        <f t="shared" si="3"/>
        <v>2.2610242133860536E-2</v>
      </c>
      <c r="E106" s="219"/>
    </row>
    <row r="107" spans="1:5" x14ac:dyDescent="0.35">
      <c r="A107" s="218">
        <v>37865</v>
      </c>
      <c r="B107" s="220">
        <v>103.1</v>
      </c>
      <c r="C107" s="219">
        <f t="shared" si="2"/>
        <v>2.1803766105054301E-2</v>
      </c>
      <c r="D107" s="219">
        <f t="shared" si="3"/>
        <v>2.2564885585880878E-2</v>
      </c>
      <c r="E107" s="219"/>
    </row>
    <row r="108" spans="1:5" x14ac:dyDescent="0.35">
      <c r="A108" s="218">
        <v>37895</v>
      </c>
      <c r="B108" s="220">
        <v>102.8</v>
      </c>
      <c r="C108" s="219">
        <f t="shared" si="2"/>
        <v>1.5810276679841806E-2</v>
      </c>
      <c r="D108" s="219">
        <f t="shared" si="3"/>
        <v>2.3674897424332597E-2</v>
      </c>
      <c r="E108" s="219"/>
    </row>
    <row r="109" spans="1:5" x14ac:dyDescent="0.35">
      <c r="A109" s="218">
        <v>37926</v>
      </c>
      <c r="B109" s="220">
        <v>103.1</v>
      </c>
      <c r="C109" s="219">
        <f t="shared" si="2"/>
        <v>1.5763546798029493E-2</v>
      </c>
      <c r="D109" s="219">
        <f t="shared" si="3"/>
        <v>2.9902708258098709E-2</v>
      </c>
      <c r="E109" s="219"/>
    </row>
    <row r="110" spans="1:5" x14ac:dyDescent="0.35">
      <c r="A110" s="218">
        <v>37956</v>
      </c>
      <c r="B110" s="220">
        <v>103.2</v>
      </c>
      <c r="C110" s="219">
        <f t="shared" si="2"/>
        <v>2.0771513353115889E-2</v>
      </c>
      <c r="D110" s="219">
        <f t="shared" si="3"/>
        <v>2.9343603768986037E-2</v>
      </c>
      <c r="E110" s="219"/>
    </row>
    <row r="111" spans="1:5" x14ac:dyDescent="0.35">
      <c r="A111" s="218">
        <v>37987</v>
      </c>
      <c r="B111" s="220">
        <v>103.3</v>
      </c>
      <c r="C111" s="219">
        <f t="shared" si="2"/>
        <v>1.2745098039215641E-2</v>
      </c>
      <c r="D111" s="219">
        <f t="shared" si="3"/>
        <v>2.8786488706117552E-2</v>
      </c>
      <c r="E111" s="219"/>
    </row>
    <row r="112" spans="1:5" x14ac:dyDescent="0.35">
      <c r="A112" s="218">
        <v>38018</v>
      </c>
      <c r="B112" s="220">
        <v>103.5</v>
      </c>
      <c r="C112" s="219">
        <f t="shared" si="2"/>
        <v>6.809338521400754E-3</v>
      </c>
      <c r="D112" s="219">
        <f t="shared" si="3"/>
        <v>2.6631134712809423E-2</v>
      </c>
      <c r="E112" s="219"/>
    </row>
    <row r="113" spans="1:5" x14ac:dyDescent="0.35">
      <c r="A113" s="218">
        <v>38047</v>
      </c>
      <c r="B113" s="220">
        <v>103.9</v>
      </c>
      <c r="C113" s="219">
        <f t="shared" si="2"/>
        <v>7.7594568380214834E-3</v>
      </c>
      <c r="D113" s="219">
        <f t="shared" si="3"/>
        <v>2.4966398127368894E-2</v>
      </c>
      <c r="E113" s="219"/>
    </row>
    <row r="114" spans="1:5" x14ac:dyDescent="0.35">
      <c r="A114" s="218">
        <v>38078</v>
      </c>
      <c r="B114" s="220">
        <v>104.1</v>
      </c>
      <c r="C114" s="219">
        <f t="shared" si="2"/>
        <v>1.6601562499999778E-2</v>
      </c>
      <c r="D114" s="219">
        <f t="shared" si="3"/>
        <v>2.2854415730261479E-2</v>
      </c>
      <c r="E114" s="219"/>
    </row>
    <row r="115" spans="1:5" x14ac:dyDescent="0.35">
      <c r="A115" s="218">
        <v>38108</v>
      </c>
      <c r="B115" s="220">
        <v>105</v>
      </c>
      <c r="C115" s="219">
        <f t="shared" si="2"/>
        <v>2.4390243902439046E-2</v>
      </c>
      <c r="D115" s="219">
        <f t="shared" si="3"/>
        <v>2.6235586225358931E-2</v>
      </c>
      <c r="E115" s="219"/>
    </row>
    <row r="116" spans="1:5" x14ac:dyDescent="0.35">
      <c r="A116" s="218">
        <v>38139</v>
      </c>
      <c r="B116" s="220">
        <v>105.1</v>
      </c>
      <c r="C116" s="219">
        <f t="shared" si="2"/>
        <v>2.5365853658536608E-2</v>
      </c>
      <c r="D116" s="219">
        <f t="shared" si="3"/>
        <v>2.5695886728640538E-2</v>
      </c>
      <c r="E116" s="219"/>
    </row>
    <row r="117" spans="1:5" x14ac:dyDescent="0.35">
      <c r="A117" s="218">
        <v>38169</v>
      </c>
      <c r="B117" s="220">
        <v>105</v>
      </c>
      <c r="C117" s="219">
        <f t="shared" si="2"/>
        <v>2.3391812865497075E-2</v>
      </c>
      <c r="D117" s="219">
        <f t="shared" si="3"/>
        <v>2.2142905567995808E-2</v>
      </c>
      <c r="E117" s="219"/>
    </row>
    <row r="118" spans="1:5" x14ac:dyDescent="0.35">
      <c r="A118" s="218">
        <v>38200</v>
      </c>
      <c r="B118" s="220">
        <v>104.8</v>
      </c>
      <c r="C118" s="219">
        <f t="shared" si="2"/>
        <v>1.8464528668610258E-2</v>
      </c>
      <c r="D118" s="219">
        <f t="shared" si="3"/>
        <v>1.9142841226192697E-2</v>
      </c>
      <c r="E118" s="219"/>
    </row>
    <row r="119" spans="1:5" x14ac:dyDescent="0.35">
      <c r="A119" s="218">
        <v>38231</v>
      </c>
      <c r="B119" s="220">
        <v>105</v>
      </c>
      <c r="C119" s="219">
        <f t="shared" si="2"/>
        <v>1.8428709990300662E-2</v>
      </c>
      <c r="D119" s="219">
        <f t="shared" si="3"/>
        <v>2.0114842249440823E-2</v>
      </c>
      <c r="E119" s="219"/>
    </row>
    <row r="120" spans="1:5" x14ac:dyDescent="0.35">
      <c r="A120" s="218">
        <v>38261</v>
      </c>
      <c r="B120" s="220">
        <v>105.2</v>
      </c>
      <c r="C120" s="219">
        <f t="shared" si="2"/>
        <v>2.3346303501945664E-2</v>
      </c>
      <c r="D120" s="219">
        <f t="shared" si="3"/>
        <v>1.9571327421286755E-2</v>
      </c>
      <c r="E120" s="219"/>
    </row>
    <row r="121" spans="1:5" x14ac:dyDescent="0.35">
      <c r="A121" s="218">
        <v>38292</v>
      </c>
      <c r="B121" s="220">
        <v>105.6</v>
      </c>
      <c r="C121" s="219">
        <f t="shared" si="2"/>
        <v>2.4248302618816719E-2</v>
      </c>
      <c r="D121" s="219">
        <f t="shared" si="3"/>
        <v>1.9997102285075563E-2</v>
      </c>
      <c r="E121" s="219"/>
    </row>
    <row r="122" spans="1:5" x14ac:dyDescent="0.35">
      <c r="A122" s="218">
        <v>38322</v>
      </c>
      <c r="B122" s="220">
        <v>105.4</v>
      </c>
      <c r="C122" s="219">
        <f t="shared" si="2"/>
        <v>2.1317829457364379E-2</v>
      </c>
      <c r="D122" s="219">
        <f t="shared" si="3"/>
        <v>2.1044634866523859E-2</v>
      </c>
      <c r="E122" s="219"/>
    </row>
    <row r="123" spans="1:5" x14ac:dyDescent="0.35">
      <c r="A123" s="218">
        <v>38353</v>
      </c>
      <c r="B123" s="220">
        <v>105.3</v>
      </c>
      <c r="C123" s="219">
        <f t="shared" si="2"/>
        <v>1.9361084220716362E-2</v>
      </c>
      <c r="D123" s="219">
        <f t="shared" si="3"/>
        <v>1.6047706151866903E-2</v>
      </c>
      <c r="E123" s="219"/>
    </row>
    <row r="124" spans="1:5" x14ac:dyDescent="0.35">
      <c r="A124" s="218">
        <v>38384</v>
      </c>
      <c r="B124" s="220">
        <v>105.7</v>
      </c>
      <c r="C124" s="219">
        <f t="shared" si="2"/>
        <v>2.1256038647343045E-2</v>
      </c>
      <c r="D124" s="219">
        <f t="shared" si="3"/>
        <v>1.4006960889084707E-2</v>
      </c>
      <c r="E124" s="219"/>
    </row>
    <row r="125" spans="1:5" x14ac:dyDescent="0.35">
      <c r="A125" s="218">
        <v>38412</v>
      </c>
      <c r="B125" s="220">
        <v>106.3</v>
      </c>
      <c r="C125" s="219">
        <f t="shared" si="2"/>
        <v>2.3099133782483072E-2</v>
      </c>
      <c r="D125" s="219">
        <f t="shared" si="3"/>
        <v>1.5400328615313041E-2</v>
      </c>
      <c r="E125" s="219"/>
    </row>
    <row r="126" spans="1:5" x14ac:dyDescent="0.35">
      <c r="A126" s="218">
        <v>38443</v>
      </c>
      <c r="B126" s="220">
        <v>106.6</v>
      </c>
      <c r="C126" s="219">
        <f t="shared" si="2"/>
        <v>2.4015369836695388E-2</v>
      </c>
      <c r="D126" s="219">
        <f t="shared" si="3"/>
        <v>2.0301732332156597E-2</v>
      </c>
      <c r="E126" s="219"/>
    </row>
    <row r="127" spans="1:5" x14ac:dyDescent="0.35">
      <c r="A127" s="218">
        <v>38473</v>
      </c>
      <c r="B127" s="220">
        <v>106.7</v>
      </c>
      <c r="C127" s="219">
        <f t="shared" si="2"/>
        <v>1.6190476190476311E-2</v>
      </c>
      <c r="D127" s="219">
        <f t="shared" si="3"/>
        <v>2.0282122628882293E-2</v>
      </c>
      <c r="E127" s="219"/>
    </row>
    <row r="128" spans="1:5" x14ac:dyDescent="0.35">
      <c r="A128" s="218">
        <v>38504</v>
      </c>
      <c r="B128" s="220">
        <v>106.9</v>
      </c>
      <c r="C128" s="219">
        <f t="shared" si="2"/>
        <v>1.7126546146527311E-2</v>
      </c>
      <c r="D128" s="219">
        <f t="shared" si="3"/>
        <v>2.1237890634837608E-2</v>
      </c>
      <c r="E128" s="219"/>
    </row>
    <row r="129" spans="1:5" x14ac:dyDescent="0.35">
      <c r="A129" s="218">
        <v>38534</v>
      </c>
      <c r="B129" s="220">
        <v>107.1</v>
      </c>
      <c r="C129" s="219">
        <f t="shared" si="2"/>
        <v>2.0000000000000018E-2</v>
      </c>
      <c r="D129" s="219">
        <f t="shared" si="3"/>
        <v>2.1694498919714755E-2</v>
      </c>
      <c r="E129" s="219"/>
    </row>
    <row r="130" spans="1:5" x14ac:dyDescent="0.35">
      <c r="A130" s="218">
        <v>38565</v>
      </c>
      <c r="B130" s="220">
        <v>107.5</v>
      </c>
      <c r="C130" s="219">
        <f t="shared" si="2"/>
        <v>2.57633587786259E-2</v>
      </c>
      <c r="D130" s="219">
        <f t="shared" si="3"/>
        <v>2.2107428661001238E-2</v>
      </c>
      <c r="E130" s="219"/>
    </row>
    <row r="131" spans="1:5" x14ac:dyDescent="0.35">
      <c r="A131" s="218">
        <v>38596</v>
      </c>
      <c r="B131" s="220">
        <v>108.4</v>
      </c>
      <c r="C131" s="219">
        <f t="shared" si="2"/>
        <v>3.2380952380952399E-2</v>
      </c>
      <c r="D131" s="219">
        <f t="shared" si="3"/>
        <v>2.5381100641069798E-2</v>
      </c>
      <c r="E131" s="219"/>
    </row>
    <row r="132" spans="1:5" x14ac:dyDescent="0.35">
      <c r="A132" s="218">
        <v>38626</v>
      </c>
      <c r="B132" s="220">
        <v>107.9</v>
      </c>
      <c r="C132" s="219">
        <f t="shared" si="2"/>
        <v>2.5665399239543696E-2</v>
      </c>
      <c r="D132" s="219">
        <f t="shared" si="3"/>
        <v>2.4505195175521965E-2</v>
      </c>
      <c r="E132" s="219"/>
    </row>
    <row r="133" spans="1:5" x14ac:dyDescent="0.35">
      <c r="A133" s="218">
        <v>38657</v>
      </c>
      <c r="B133" s="220">
        <v>107.7</v>
      </c>
      <c r="C133" s="219">
        <f t="shared" si="2"/>
        <v>1.9886363636363757E-2</v>
      </c>
      <c r="D133" s="219">
        <f t="shared" si="3"/>
        <v>2.2065006160871814E-2</v>
      </c>
      <c r="E133" s="219"/>
    </row>
    <row r="134" spans="1:5" x14ac:dyDescent="0.35">
      <c r="A134" s="218">
        <v>38687</v>
      </c>
      <c r="B134" s="220">
        <v>107.6</v>
      </c>
      <c r="C134" s="219">
        <f t="shared" si="2"/>
        <v>2.0872865275142205E-2</v>
      </c>
      <c r="D134" s="219">
        <f t="shared" si="3"/>
        <v>2.1095323128418109E-2</v>
      </c>
      <c r="E134" s="219"/>
    </row>
    <row r="135" spans="1:5" x14ac:dyDescent="0.35">
      <c r="A135" s="218">
        <v>38718</v>
      </c>
      <c r="B135" s="220">
        <v>108.2</v>
      </c>
      <c r="C135" s="219">
        <f t="shared" si="2"/>
        <v>2.7540360873694159E-2</v>
      </c>
      <c r="D135" s="219">
        <f t="shared" si="3"/>
        <v>2.3442551558588987E-2</v>
      </c>
      <c r="E135" s="219"/>
    </row>
    <row r="136" spans="1:5" x14ac:dyDescent="0.35">
      <c r="A136" s="218">
        <v>38749</v>
      </c>
      <c r="B136" s="220">
        <v>108</v>
      </c>
      <c r="C136" s="219">
        <f t="shared" si="2"/>
        <v>2.1759697256386046E-2</v>
      </c>
      <c r="D136" s="219">
        <f t="shared" si="3"/>
        <v>2.1507836910498401E-2</v>
      </c>
      <c r="E136" s="219"/>
    </row>
    <row r="137" spans="1:5" x14ac:dyDescent="0.35">
      <c r="A137" s="218">
        <v>38777</v>
      </c>
      <c r="B137" s="220">
        <v>108.6</v>
      </c>
      <c r="C137" s="219">
        <f t="shared" si="2"/>
        <v>2.1636876763875712E-2</v>
      </c>
      <c r="D137" s="219">
        <f t="shared" si="3"/>
        <v>2.2367743846294585E-2</v>
      </c>
      <c r="E137" s="219"/>
    </row>
    <row r="138" spans="1:5" x14ac:dyDescent="0.35">
      <c r="A138" s="218">
        <v>38808</v>
      </c>
      <c r="B138" s="220">
        <v>109.2</v>
      </c>
      <c r="C138" s="219">
        <f t="shared" si="2"/>
        <v>2.4390243902439046E-2</v>
      </c>
      <c r="D138" s="219">
        <f t="shared" si="3"/>
        <v>2.4202789718354101E-2</v>
      </c>
      <c r="E138" s="219"/>
    </row>
    <row r="139" spans="1:5" x14ac:dyDescent="0.35">
      <c r="A139" s="218">
        <v>38838</v>
      </c>
      <c r="B139" s="220">
        <v>109.7</v>
      </c>
      <c r="C139" s="219">
        <f t="shared" si="2"/>
        <v>2.8116213683224034E-2</v>
      </c>
      <c r="D139" s="219">
        <f t="shared" si="3"/>
        <v>2.2135952191245867E-2</v>
      </c>
      <c r="E139" s="219"/>
    </row>
    <row r="140" spans="1:5" x14ac:dyDescent="0.35">
      <c r="A140" s="218">
        <v>38869</v>
      </c>
      <c r="B140" s="220">
        <v>109.5</v>
      </c>
      <c r="C140" s="219">
        <f t="shared" si="2"/>
        <v>2.4321796071094415E-2</v>
      </c>
      <c r="D140" s="219">
        <f t="shared" si="3"/>
        <v>2.0717831028928213E-2</v>
      </c>
      <c r="E140" s="219"/>
    </row>
    <row r="141" spans="1:5" x14ac:dyDescent="0.35">
      <c r="A141" s="218">
        <v>38899</v>
      </c>
      <c r="B141" s="220">
        <v>109.6</v>
      </c>
      <c r="C141" s="219">
        <f t="shared" si="2"/>
        <v>2.3342670401493848E-2</v>
      </c>
      <c r="D141" s="219">
        <f t="shared" si="3"/>
        <v>2.1669968145058061E-2</v>
      </c>
      <c r="E141" s="219"/>
    </row>
    <row r="142" spans="1:5" x14ac:dyDescent="0.35">
      <c r="A142" s="218">
        <v>38930</v>
      </c>
      <c r="B142" s="220">
        <v>109.8</v>
      </c>
      <c r="C142" s="219">
        <f t="shared" si="2"/>
        <v>2.1395348837209172E-2</v>
      </c>
      <c r="D142" s="219">
        <f t="shared" si="3"/>
        <v>2.3577023806280017E-2</v>
      </c>
      <c r="E142" s="219"/>
    </row>
    <row r="143" spans="1:5" x14ac:dyDescent="0.35">
      <c r="A143" s="218">
        <v>38961</v>
      </c>
      <c r="B143" s="220">
        <v>109.2</v>
      </c>
      <c r="C143" s="219">
        <f t="shared" si="2"/>
        <v>7.3800738007379074E-3</v>
      </c>
      <c r="D143" s="219">
        <f t="shared" si="3"/>
        <v>1.9803902718557032E-2</v>
      </c>
      <c r="E143" s="219"/>
    </row>
    <row r="144" spans="1:5" x14ac:dyDescent="0.35">
      <c r="A144" s="218">
        <v>38991</v>
      </c>
      <c r="B144" s="220">
        <v>109</v>
      </c>
      <c r="C144" s="219">
        <f t="shared" si="2"/>
        <v>1.0194624652456019E-2</v>
      </c>
      <c r="D144" s="219">
        <f t="shared" si="3"/>
        <v>1.7900620396609446E-2</v>
      </c>
      <c r="E144" s="219"/>
    </row>
    <row r="145" spans="1:5" x14ac:dyDescent="0.35">
      <c r="A145" s="218">
        <v>39022</v>
      </c>
      <c r="B145" s="220">
        <v>109.2</v>
      </c>
      <c r="C145" s="219">
        <f t="shared" si="2"/>
        <v>1.3927576601671321E-2</v>
      </c>
      <c r="D145" s="219">
        <f t="shared" si="3"/>
        <v>1.6902605508958946E-2</v>
      </c>
      <c r="E145" s="219"/>
    </row>
    <row r="146" spans="1:5" x14ac:dyDescent="0.35">
      <c r="A146" s="218">
        <v>39052</v>
      </c>
      <c r="B146" s="220">
        <v>109.4</v>
      </c>
      <c r="C146" s="219">
        <f t="shared" si="2"/>
        <v>1.6728624535315983E-2</v>
      </c>
      <c r="D146" s="219">
        <f t="shared" si="3"/>
        <v>1.8798637679017682E-2</v>
      </c>
      <c r="E146" s="219"/>
    </row>
    <row r="147" spans="1:5" x14ac:dyDescent="0.35">
      <c r="A147" s="218">
        <v>39083</v>
      </c>
      <c r="B147" s="220">
        <v>109.4</v>
      </c>
      <c r="C147" s="219">
        <f t="shared" si="2"/>
        <v>1.109057301293892E-2</v>
      </c>
      <c r="D147" s="219">
        <f t="shared" si="3"/>
        <v>1.9282282917595595E-2</v>
      </c>
      <c r="E147" s="219"/>
    </row>
    <row r="148" spans="1:5" x14ac:dyDescent="0.35">
      <c r="A148" s="218">
        <v>39114</v>
      </c>
      <c r="B148" s="220">
        <v>110.2</v>
      </c>
      <c r="C148" s="219">
        <f t="shared" si="2"/>
        <v>2.0370370370370372E-2</v>
      </c>
      <c r="D148" s="219">
        <f t="shared" si="3"/>
        <v>2.1064797512388989E-2</v>
      </c>
      <c r="E148" s="219"/>
    </row>
    <row r="149" spans="1:5" x14ac:dyDescent="0.35">
      <c r="A149" s="218">
        <v>39142</v>
      </c>
      <c r="B149" s="220">
        <v>111.1</v>
      </c>
      <c r="C149" s="219">
        <f t="shared" si="2"/>
        <v>2.3020257826887658E-2</v>
      </c>
      <c r="D149" s="219">
        <f t="shared" si="3"/>
        <v>2.2328333302191306E-2</v>
      </c>
      <c r="E149" s="219"/>
    </row>
    <row r="150" spans="1:5" x14ac:dyDescent="0.35">
      <c r="A150" s="218">
        <v>39173</v>
      </c>
      <c r="B150" s="220">
        <v>111.6</v>
      </c>
      <c r="C150" s="219">
        <f t="shared" si="2"/>
        <v>2.19780219780219E-2</v>
      </c>
      <c r="D150" s="219">
        <f t="shared" si="3"/>
        <v>2.3183422069082527E-2</v>
      </c>
      <c r="E150" s="219"/>
    </row>
    <row r="151" spans="1:5" x14ac:dyDescent="0.35">
      <c r="A151" s="218">
        <v>39203</v>
      </c>
      <c r="B151" s="220">
        <v>112.1</v>
      </c>
      <c r="C151" s="219">
        <f t="shared" si="2"/>
        <v>2.1877848678213185E-2</v>
      </c>
      <c r="D151" s="219">
        <f t="shared" si="3"/>
        <v>2.4992285156236305E-2</v>
      </c>
      <c r="E151" s="219"/>
    </row>
    <row r="152" spans="1:5" x14ac:dyDescent="0.35">
      <c r="A152" s="218">
        <v>39234</v>
      </c>
      <c r="B152" s="220">
        <v>111.9</v>
      </c>
      <c r="C152" s="219">
        <f t="shared" si="2"/>
        <v>2.1917808219178214E-2</v>
      </c>
      <c r="D152" s="219">
        <f t="shared" si="3"/>
        <v>2.3119096074403656E-2</v>
      </c>
      <c r="E152" s="219"/>
    </row>
    <row r="153" spans="1:5" x14ac:dyDescent="0.35">
      <c r="A153" s="218">
        <v>39264</v>
      </c>
      <c r="B153" s="220">
        <v>112</v>
      </c>
      <c r="C153" s="219">
        <f t="shared" si="2"/>
        <v>2.1897810218978186E-2</v>
      </c>
      <c r="D153" s="219">
        <f t="shared" si="3"/>
        <v>2.2619985129827214E-2</v>
      </c>
      <c r="E153" s="219"/>
    </row>
    <row r="154" spans="1:5" x14ac:dyDescent="0.35">
      <c r="A154" s="218">
        <v>39295</v>
      </c>
      <c r="B154" s="220">
        <v>111.7</v>
      </c>
      <c r="C154" s="219">
        <f t="shared" si="2"/>
        <v>1.7304189435336959E-2</v>
      </c>
      <c r="D154" s="219">
        <f t="shared" si="3"/>
        <v>1.9347716651124225E-2</v>
      </c>
      <c r="E154" s="219"/>
    </row>
    <row r="155" spans="1:5" x14ac:dyDescent="0.35">
      <c r="A155" s="218">
        <v>39326</v>
      </c>
      <c r="B155" s="220">
        <v>111.9</v>
      </c>
      <c r="C155" s="219">
        <f t="shared" ref="C155:C218" si="4">B155/B143-1</f>
        <v>2.4725274725274859E-2</v>
      </c>
      <c r="D155" s="219">
        <f t="shared" ref="D155:D218" si="5">(B155/B131)^0.5-1</f>
        <v>1.6015660744571836E-2</v>
      </c>
      <c r="E155" s="219"/>
    </row>
    <row r="156" spans="1:5" x14ac:dyDescent="0.35">
      <c r="A156" s="218">
        <v>39356</v>
      </c>
      <c r="B156" s="220">
        <v>111.6</v>
      </c>
      <c r="C156" s="219">
        <f t="shared" si="4"/>
        <v>2.3853211009174258E-2</v>
      </c>
      <c r="D156" s="219">
        <f t="shared" si="5"/>
        <v>1.7000988295795327E-2</v>
      </c>
      <c r="E156" s="219"/>
    </row>
    <row r="157" spans="1:5" x14ac:dyDescent="0.35">
      <c r="A157" s="218">
        <v>39387</v>
      </c>
      <c r="B157" s="220">
        <v>111.9</v>
      </c>
      <c r="C157" s="219">
        <f t="shared" si="4"/>
        <v>2.4725274725274859E-2</v>
      </c>
      <c r="D157" s="219">
        <f t="shared" si="5"/>
        <v>1.9312128096531378E-2</v>
      </c>
      <c r="E157" s="219"/>
    </row>
    <row r="158" spans="1:5" x14ac:dyDescent="0.35">
      <c r="A158" s="218">
        <v>39417</v>
      </c>
      <c r="B158" s="220">
        <v>112</v>
      </c>
      <c r="C158" s="219">
        <f t="shared" si="4"/>
        <v>2.3765996343692919E-2</v>
      </c>
      <c r="D158" s="219">
        <f t="shared" si="5"/>
        <v>2.0241242701229956E-2</v>
      </c>
      <c r="E158" s="219"/>
    </row>
    <row r="159" spans="1:5" x14ac:dyDescent="0.35">
      <c r="A159" s="218">
        <v>39448</v>
      </c>
      <c r="B159" s="220">
        <v>111.8</v>
      </c>
      <c r="C159" s="219">
        <f t="shared" si="4"/>
        <v>2.1937842778793293E-2</v>
      </c>
      <c r="D159" s="219">
        <f t="shared" si="5"/>
        <v>1.6499738828700927E-2</v>
      </c>
      <c r="E159" s="219"/>
    </row>
    <row r="160" spans="1:5" x14ac:dyDescent="0.35">
      <c r="A160" s="218">
        <v>39479</v>
      </c>
      <c r="B160" s="220">
        <v>112.2</v>
      </c>
      <c r="C160" s="219">
        <f t="shared" si="4"/>
        <v>1.8148820326678861E-2</v>
      </c>
      <c r="D160" s="219">
        <f t="shared" si="5"/>
        <v>1.9258990094710438E-2</v>
      </c>
      <c r="E160" s="219"/>
    </row>
    <row r="161" spans="1:6" x14ac:dyDescent="0.35">
      <c r="A161" s="218">
        <v>39508</v>
      </c>
      <c r="B161" s="220">
        <v>112.6</v>
      </c>
      <c r="C161" s="219">
        <f t="shared" si="4"/>
        <v>1.3501350135013412E-2</v>
      </c>
      <c r="D161" s="219">
        <f t="shared" si="5"/>
        <v>1.824968083619849E-2</v>
      </c>
      <c r="E161" s="219"/>
    </row>
    <row r="162" spans="1:6" x14ac:dyDescent="0.35">
      <c r="A162" s="218">
        <v>39539</v>
      </c>
      <c r="B162" s="220">
        <v>113.5</v>
      </c>
      <c r="C162" s="219">
        <f t="shared" si="4"/>
        <v>1.70250896057349E-2</v>
      </c>
      <c r="D162" s="219">
        <f t="shared" si="5"/>
        <v>1.9498548001560145E-2</v>
      </c>
      <c r="E162" s="219"/>
    </row>
    <row r="163" spans="1:6" x14ac:dyDescent="0.35">
      <c r="A163" s="218">
        <v>39569</v>
      </c>
      <c r="B163" s="220">
        <v>114.6</v>
      </c>
      <c r="C163" s="219">
        <f t="shared" si="4"/>
        <v>2.2301516503122176E-2</v>
      </c>
      <c r="D163" s="219">
        <f t="shared" si="5"/>
        <v>2.20896606387746E-2</v>
      </c>
      <c r="E163" s="219"/>
    </row>
    <row r="164" spans="1:6" x14ac:dyDescent="0.35">
      <c r="A164" s="218">
        <v>39600</v>
      </c>
      <c r="B164" s="220">
        <v>115.4</v>
      </c>
      <c r="C164" s="219">
        <f t="shared" si="4"/>
        <v>3.1277926720286064E-2</v>
      </c>
      <c r="D164" s="219">
        <f t="shared" si="5"/>
        <v>2.6587199676098017E-2</v>
      </c>
      <c r="E164" s="219"/>
    </row>
    <row r="165" spans="1:6" x14ac:dyDescent="0.35">
      <c r="A165" s="218">
        <v>39630</v>
      </c>
      <c r="B165" s="220">
        <v>115.8</v>
      </c>
      <c r="C165" s="219">
        <f t="shared" si="4"/>
        <v>3.3928571428571308E-2</v>
      </c>
      <c r="D165" s="219">
        <f t="shared" si="5"/>
        <v>2.7895589574006063E-2</v>
      </c>
      <c r="E165" s="219"/>
    </row>
    <row r="166" spans="1:6" x14ac:dyDescent="0.35">
      <c r="A166" s="218">
        <v>39661</v>
      </c>
      <c r="B166" s="220">
        <v>115.6</v>
      </c>
      <c r="C166" s="219">
        <f t="shared" si="4"/>
        <v>3.4914950760966734E-2</v>
      </c>
      <c r="D166" s="219">
        <f t="shared" si="5"/>
        <v>2.6071788481876634E-2</v>
      </c>
      <c r="E166" s="219"/>
    </row>
    <row r="167" spans="1:6" x14ac:dyDescent="0.35">
      <c r="A167" s="218">
        <v>39692</v>
      </c>
      <c r="B167" s="220">
        <v>115.7</v>
      </c>
      <c r="C167" s="219">
        <f t="shared" si="4"/>
        <v>3.3958891867738927E-2</v>
      </c>
      <c r="D167" s="219">
        <f t="shared" si="5"/>
        <v>2.9331729581775656E-2</v>
      </c>
      <c r="E167" s="219"/>
    </row>
    <row r="168" spans="1:6" x14ac:dyDescent="0.35">
      <c r="A168" s="218">
        <v>39722</v>
      </c>
      <c r="B168" s="220">
        <v>114.5</v>
      </c>
      <c r="C168" s="219">
        <f t="shared" si="4"/>
        <v>2.5985663082437327E-2</v>
      </c>
      <c r="D168" s="219">
        <f t="shared" si="5"/>
        <v>2.4918882446962387E-2</v>
      </c>
      <c r="E168" s="219"/>
    </row>
    <row r="169" spans="1:6" x14ac:dyDescent="0.35">
      <c r="A169" s="218">
        <v>39753</v>
      </c>
      <c r="B169" s="220">
        <v>114.1</v>
      </c>
      <c r="C169" s="219">
        <f t="shared" si="4"/>
        <v>1.9660411081322549E-2</v>
      </c>
      <c r="D169" s="219">
        <f t="shared" si="5"/>
        <v>2.2189705911674018E-2</v>
      </c>
      <c r="E169" s="219"/>
    </row>
    <row r="170" spans="1:6" x14ac:dyDescent="0.35">
      <c r="A170" s="218">
        <v>39783</v>
      </c>
      <c r="B170" s="220">
        <v>113.3</v>
      </c>
      <c r="C170" s="219">
        <f t="shared" si="4"/>
        <v>1.1607142857142927E-2</v>
      </c>
      <c r="D170" s="219">
        <f t="shared" si="5"/>
        <v>1.7668410886148678E-2</v>
      </c>
      <c r="E170" s="219"/>
      <c r="F170" s="220"/>
    </row>
    <row r="171" spans="1:6" x14ac:dyDescent="0.35">
      <c r="A171" s="218">
        <v>39814</v>
      </c>
      <c r="B171" s="220">
        <v>113</v>
      </c>
      <c r="C171" s="219">
        <f t="shared" si="4"/>
        <v>1.0733452593917781E-2</v>
      </c>
      <c r="D171" s="219">
        <f t="shared" si="5"/>
        <v>1.6320207497710904E-2</v>
      </c>
      <c r="E171" s="219"/>
      <c r="F171" s="220"/>
    </row>
    <row r="172" spans="1:6" x14ac:dyDescent="0.35">
      <c r="A172" s="218">
        <v>39845</v>
      </c>
      <c r="B172" s="220">
        <v>113.8</v>
      </c>
      <c r="C172" s="219">
        <f t="shared" si="4"/>
        <v>1.426024955436711E-2</v>
      </c>
      <c r="D172" s="219">
        <f t="shared" si="5"/>
        <v>1.6202674956143692E-2</v>
      </c>
      <c r="E172" s="219"/>
      <c r="F172" s="220"/>
    </row>
    <row r="173" spans="1:6" x14ac:dyDescent="0.35">
      <c r="A173" s="218">
        <v>39873</v>
      </c>
      <c r="B173" s="220">
        <v>114</v>
      </c>
      <c r="C173" s="219">
        <f t="shared" si="4"/>
        <v>1.243339253996445E-2</v>
      </c>
      <c r="D173" s="219">
        <f t="shared" si="5"/>
        <v>1.2967230595850143E-2</v>
      </c>
      <c r="E173" s="219"/>
      <c r="F173" s="220"/>
    </row>
    <row r="174" spans="1:6" x14ac:dyDescent="0.35">
      <c r="A174" s="218">
        <v>39904</v>
      </c>
      <c r="B174" s="220">
        <v>113.9</v>
      </c>
      <c r="C174" s="219">
        <f t="shared" si="4"/>
        <v>3.5242290748900285E-3</v>
      </c>
      <c r="D174" s="219">
        <f t="shared" si="5"/>
        <v>1.0252106652797632E-2</v>
      </c>
      <c r="E174" s="219"/>
      <c r="F174" s="220"/>
    </row>
    <row r="175" spans="1:6" x14ac:dyDescent="0.35">
      <c r="A175" s="218">
        <v>39934</v>
      </c>
      <c r="B175" s="220">
        <v>114.7</v>
      </c>
      <c r="C175" s="219">
        <f t="shared" si="4"/>
        <v>8.7260034904024231E-4</v>
      </c>
      <c r="D175" s="219">
        <f t="shared" si="5"/>
        <v>1.1530314505327821E-2</v>
      </c>
      <c r="E175" s="219"/>
      <c r="F175" s="220"/>
    </row>
    <row r="176" spans="1:6" x14ac:dyDescent="0.35">
      <c r="A176" s="218">
        <v>39965</v>
      </c>
      <c r="B176" s="220">
        <v>115.1</v>
      </c>
      <c r="C176" s="219">
        <f t="shared" si="4"/>
        <v>-2.5996533795494825E-3</v>
      </c>
      <c r="D176" s="219">
        <f t="shared" si="5"/>
        <v>1.419769353555167E-2</v>
      </c>
      <c r="E176" s="219"/>
      <c r="F176" s="220"/>
    </row>
    <row r="177" spans="1:6" x14ac:dyDescent="0.35">
      <c r="A177" s="218">
        <v>39995</v>
      </c>
      <c r="B177" s="220">
        <v>114.7</v>
      </c>
      <c r="C177" s="219">
        <f t="shared" si="4"/>
        <v>-9.4991364421416202E-3</v>
      </c>
      <c r="D177" s="219">
        <f t="shared" si="5"/>
        <v>1.1981789785341368E-2</v>
      </c>
      <c r="E177" s="219"/>
      <c r="F177" s="220"/>
    </row>
    <row r="178" spans="1:6" x14ac:dyDescent="0.35">
      <c r="A178" s="218">
        <v>40026</v>
      </c>
      <c r="B178" s="220">
        <v>114.7</v>
      </c>
      <c r="C178" s="219">
        <f t="shared" si="4"/>
        <v>-7.7854671280276344E-3</v>
      </c>
      <c r="D178" s="219">
        <f t="shared" si="5"/>
        <v>1.3339851398094904E-2</v>
      </c>
      <c r="E178" s="219"/>
      <c r="F178" s="220"/>
    </row>
    <row r="179" spans="1:6" x14ac:dyDescent="0.35">
      <c r="A179" s="218">
        <v>40057</v>
      </c>
      <c r="B179" s="220">
        <v>114.7</v>
      </c>
      <c r="C179" s="219">
        <f t="shared" si="4"/>
        <v>-8.6430423509075149E-3</v>
      </c>
      <c r="D179" s="219">
        <f t="shared" si="5"/>
        <v>1.2433870124971991E-2</v>
      </c>
      <c r="E179" s="219"/>
      <c r="F179" s="220"/>
    </row>
    <row r="180" spans="1:6" x14ac:dyDescent="0.35">
      <c r="A180" s="218">
        <v>40087</v>
      </c>
      <c r="B180" s="220">
        <v>114.6</v>
      </c>
      <c r="C180" s="219">
        <f t="shared" si="4"/>
        <v>8.7336244541469377E-4</v>
      </c>
      <c r="D180" s="219">
        <f t="shared" si="5"/>
        <v>1.3351725922498892E-2</v>
      </c>
      <c r="E180" s="219"/>
      <c r="F180" s="220"/>
    </row>
    <row r="181" spans="1:6" x14ac:dyDescent="0.35">
      <c r="A181" s="218">
        <v>40118</v>
      </c>
      <c r="B181" s="220">
        <v>115.2</v>
      </c>
      <c r="C181" s="219">
        <f t="shared" si="4"/>
        <v>9.6406660823840085E-3</v>
      </c>
      <c r="D181" s="219">
        <f t="shared" si="5"/>
        <v>1.4638170296181974E-2</v>
      </c>
      <c r="E181" s="219"/>
      <c r="F181" s="220"/>
    </row>
    <row r="182" spans="1:6" x14ac:dyDescent="0.35">
      <c r="A182" s="218">
        <v>40148</v>
      </c>
      <c r="B182" s="220">
        <v>114.8</v>
      </c>
      <c r="C182" s="219">
        <f t="shared" si="4"/>
        <v>1.3239187996469504E-2</v>
      </c>
      <c r="D182" s="219">
        <f t="shared" si="5"/>
        <v>1.2422836565829209E-2</v>
      </c>
      <c r="E182" s="219"/>
      <c r="F182" s="220"/>
    </row>
    <row r="183" spans="1:6" x14ac:dyDescent="0.35">
      <c r="A183" s="218">
        <v>40179</v>
      </c>
      <c r="B183" s="220">
        <v>115.1</v>
      </c>
      <c r="C183" s="219">
        <f t="shared" si="4"/>
        <v>1.8584070796460184E-2</v>
      </c>
      <c r="D183" s="219">
        <f t="shared" si="5"/>
        <v>1.4651168940968518E-2</v>
      </c>
      <c r="E183" s="219"/>
      <c r="F183" s="220"/>
    </row>
    <row r="184" spans="1:6" x14ac:dyDescent="0.35">
      <c r="A184" s="218">
        <v>40210</v>
      </c>
      <c r="B184" s="220">
        <v>115.6</v>
      </c>
      <c r="C184" s="219">
        <f t="shared" si="4"/>
        <v>1.5817223198594021E-2</v>
      </c>
      <c r="D184" s="219">
        <f t="shared" si="5"/>
        <v>1.5038437845104502E-2</v>
      </c>
      <c r="E184" s="219"/>
      <c r="F184" s="220"/>
    </row>
    <row r="185" spans="1:6" x14ac:dyDescent="0.35">
      <c r="A185" s="218">
        <v>40238</v>
      </c>
      <c r="B185" s="220">
        <v>115.6</v>
      </c>
      <c r="C185" s="219">
        <f t="shared" si="4"/>
        <v>1.4035087719298289E-2</v>
      </c>
      <c r="D185" s="219">
        <f t="shared" si="5"/>
        <v>1.3233923639654588E-2</v>
      </c>
      <c r="E185" s="219"/>
      <c r="F185" s="220"/>
    </row>
    <row r="186" spans="1:6" x14ac:dyDescent="0.35">
      <c r="A186" s="218">
        <v>40269</v>
      </c>
      <c r="B186" s="220">
        <v>116</v>
      </c>
      <c r="C186" s="219">
        <f t="shared" si="4"/>
        <v>1.843722563652328E-2</v>
      </c>
      <c r="D186" s="219">
        <f t="shared" si="5"/>
        <v>1.0953229243599427E-2</v>
      </c>
      <c r="E186" s="219"/>
      <c r="F186" s="220"/>
    </row>
    <row r="187" spans="1:6" x14ac:dyDescent="0.35">
      <c r="A187" s="218">
        <v>40299</v>
      </c>
      <c r="B187" s="220">
        <v>116.3</v>
      </c>
      <c r="C187" s="219">
        <f t="shared" si="4"/>
        <v>1.3949433304272008E-2</v>
      </c>
      <c r="D187" s="219">
        <f t="shared" si="5"/>
        <v>7.3897984065960376E-3</v>
      </c>
      <c r="E187" s="219"/>
      <c r="F187" s="220"/>
    </row>
    <row r="188" spans="1:6" x14ac:dyDescent="0.35">
      <c r="A188" s="218">
        <v>40330</v>
      </c>
      <c r="B188" s="220">
        <v>116.2</v>
      </c>
      <c r="C188" s="219">
        <f t="shared" si="4"/>
        <v>9.5569070373588971E-3</v>
      </c>
      <c r="D188" s="219">
        <f t="shared" si="5"/>
        <v>3.4602179519283016E-3</v>
      </c>
      <c r="E188" s="219"/>
      <c r="F188" s="220"/>
    </row>
    <row r="189" spans="1:6" x14ac:dyDescent="0.35">
      <c r="A189" s="218">
        <v>40360</v>
      </c>
      <c r="B189" s="220">
        <v>116.8</v>
      </c>
      <c r="C189" s="219">
        <f t="shared" si="4"/>
        <v>1.8308631211856996E-2</v>
      </c>
      <c r="D189" s="219">
        <f t="shared" si="5"/>
        <v>4.3085076726996352E-3</v>
      </c>
      <c r="E189" s="219"/>
      <c r="F189" s="220"/>
    </row>
    <row r="190" spans="1:6" x14ac:dyDescent="0.35">
      <c r="A190" s="218">
        <v>40391</v>
      </c>
      <c r="B190" s="220">
        <v>116.7</v>
      </c>
      <c r="C190" s="219">
        <f t="shared" si="4"/>
        <v>1.7436791630339954E-2</v>
      </c>
      <c r="D190" s="219">
        <f t="shared" si="5"/>
        <v>4.7465207375718688E-3</v>
      </c>
      <c r="E190" s="219"/>
      <c r="F190" s="220"/>
    </row>
    <row r="191" spans="1:6" x14ac:dyDescent="0.35">
      <c r="A191" s="218">
        <v>40422</v>
      </c>
      <c r="B191" s="220">
        <v>116.9</v>
      </c>
      <c r="C191" s="219">
        <f t="shared" si="4"/>
        <v>1.9180470793374038E-2</v>
      </c>
      <c r="D191" s="219">
        <f t="shared" si="5"/>
        <v>5.1724482998374288E-3</v>
      </c>
      <c r="E191" s="219"/>
      <c r="F191" s="220"/>
    </row>
    <row r="192" spans="1:6" x14ac:dyDescent="0.35">
      <c r="A192" s="218">
        <v>40452</v>
      </c>
      <c r="B192" s="220">
        <v>117.4</v>
      </c>
      <c r="C192" s="219">
        <f t="shared" si="4"/>
        <v>2.443280977312412E-2</v>
      </c>
      <c r="D192" s="219">
        <f t="shared" si="5"/>
        <v>1.2584569760486941E-2</v>
      </c>
      <c r="E192" s="219"/>
      <c r="F192" s="220"/>
    </row>
    <row r="193" spans="1:6" x14ac:dyDescent="0.35">
      <c r="A193" s="218">
        <v>40483</v>
      </c>
      <c r="B193" s="220">
        <v>117.5</v>
      </c>
      <c r="C193" s="219">
        <f t="shared" si="4"/>
        <v>1.9965277777777679E-2</v>
      </c>
      <c r="D193" s="219">
        <f t="shared" si="5"/>
        <v>1.4789841512250934E-2</v>
      </c>
      <c r="E193" s="219"/>
      <c r="F193" s="220"/>
    </row>
    <row r="194" spans="1:6" x14ac:dyDescent="0.35">
      <c r="A194" s="218">
        <v>40513</v>
      </c>
      <c r="B194" s="220">
        <v>117.5</v>
      </c>
      <c r="C194" s="219">
        <f t="shared" si="4"/>
        <v>2.3519163763066286E-2</v>
      </c>
      <c r="D194" s="219">
        <f t="shared" si="5"/>
        <v>1.8366204461889302E-2</v>
      </c>
      <c r="E194" s="219"/>
      <c r="F194" s="220"/>
    </row>
    <row r="195" spans="1:6" x14ac:dyDescent="0.35">
      <c r="A195" s="218">
        <v>40544</v>
      </c>
      <c r="B195" s="220">
        <v>117.8</v>
      </c>
      <c r="C195" s="219">
        <f t="shared" si="4"/>
        <v>2.3457862728062606E-2</v>
      </c>
      <c r="D195" s="219">
        <f t="shared" si="5"/>
        <v>2.1018058658217154E-2</v>
      </c>
      <c r="E195" s="219"/>
      <c r="F195" s="220"/>
    </row>
    <row r="196" spans="1:6" x14ac:dyDescent="0.35">
      <c r="A196" s="218">
        <v>40575</v>
      </c>
      <c r="B196" s="220">
        <v>118.1</v>
      </c>
      <c r="C196" s="219">
        <f t="shared" si="4"/>
        <v>2.1626297577854725E-2</v>
      </c>
      <c r="D196" s="219">
        <f t="shared" si="5"/>
        <v>1.8717619731884572E-2</v>
      </c>
      <c r="E196" s="219"/>
      <c r="F196" s="220"/>
    </row>
    <row r="197" spans="1:6" x14ac:dyDescent="0.35">
      <c r="A197" s="218">
        <v>40603</v>
      </c>
      <c r="B197" s="220">
        <v>119.4</v>
      </c>
      <c r="C197" s="219">
        <f t="shared" si="4"/>
        <v>3.2871972318339271E-2</v>
      </c>
      <c r="D197" s="219">
        <f t="shared" si="5"/>
        <v>2.3410191981998896E-2</v>
      </c>
      <c r="E197" s="219"/>
      <c r="F197" s="220"/>
    </row>
    <row r="198" spans="1:6" x14ac:dyDescent="0.35">
      <c r="A198" s="218">
        <v>40634</v>
      </c>
      <c r="B198" s="220">
        <v>119.8</v>
      </c>
      <c r="C198" s="219">
        <f t="shared" si="4"/>
        <v>3.2758620689655071E-2</v>
      </c>
      <c r="D198" s="219">
        <f t="shared" si="5"/>
        <v>2.5572924958227716E-2</v>
      </c>
      <c r="E198" s="219"/>
      <c r="F198" s="220"/>
    </row>
    <row r="199" spans="1:6" x14ac:dyDescent="0.35">
      <c r="A199" s="218">
        <v>40664</v>
      </c>
      <c r="B199" s="220">
        <v>120.6</v>
      </c>
      <c r="C199" s="219">
        <f t="shared" si="4"/>
        <v>3.6973344797936347E-2</v>
      </c>
      <c r="D199" s="219">
        <f t="shared" si="5"/>
        <v>2.5396769699175037E-2</v>
      </c>
      <c r="E199" s="219"/>
      <c r="F199" s="220"/>
    </row>
    <row r="200" spans="1:6" x14ac:dyDescent="0.35">
      <c r="A200" s="218">
        <v>40695</v>
      </c>
      <c r="B200" s="220">
        <v>119.8</v>
      </c>
      <c r="C200" s="219">
        <f t="shared" si="4"/>
        <v>3.0981067125645412E-2</v>
      </c>
      <c r="D200" s="219">
        <f t="shared" si="5"/>
        <v>2.021275101884612E-2</v>
      </c>
      <c r="E200" s="219"/>
      <c r="F200" s="220"/>
    </row>
    <row r="201" spans="1:6" x14ac:dyDescent="0.35">
      <c r="A201" s="218">
        <v>40725</v>
      </c>
      <c r="B201" s="220">
        <v>120</v>
      </c>
      <c r="C201" s="219">
        <f t="shared" si="4"/>
        <v>2.7397260273972712E-2</v>
      </c>
      <c r="D201" s="219">
        <f t="shared" si="5"/>
        <v>2.2842850989535535E-2</v>
      </c>
      <c r="E201" s="219"/>
      <c r="F201" s="220"/>
    </row>
    <row r="202" spans="1:6" x14ac:dyDescent="0.35">
      <c r="A202" s="218">
        <v>40756</v>
      </c>
      <c r="B202" s="220">
        <v>120.3</v>
      </c>
      <c r="C202" s="219">
        <f t="shared" si="4"/>
        <v>3.0848329048843048E-2</v>
      </c>
      <c r="D202" s="219">
        <f t="shared" si="5"/>
        <v>2.4120606454606897E-2</v>
      </c>
      <c r="E202" s="219"/>
      <c r="F202" s="220"/>
    </row>
    <row r="203" spans="1:6" x14ac:dyDescent="0.35">
      <c r="A203" s="218">
        <v>40787</v>
      </c>
      <c r="B203" s="220">
        <v>120.6</v>
      </c>
      <c r="C203" s="219">
        <f t="shared" si="4"/>
        <v>3.1650983746791983E-2</v>
      </c>
      <c r="D203" s="219">
        <f t="shared" si="5"/>
        <v>2.5396769699175037E-2</v>
      </c>
      <c r="E203" s="219"/>
      <c r="F203" s="220"/>
    </row>
    <row r="204" spans="1:6" x14ac:dyDescent="0.35">
      <c r="A204" s="218">
        <v>40817</v>
      </c>
      <c r="B204" s="220">
        <v>120.8</v>
      </c>
      <c r="C204" s="219">
        <f t="shared" si="4"/>
        <v>2.8960817717206044E-2</v>
      </c>
      <c r="D204" s="219">
        <f t="shared" si="5"/>
        <v>2.6694317526150702E-2</v>
      </c>
      <c r="E204" s="219"/>
      <c r="F204" s="220"/>
    </row>
    <row r="205" spans="1:6" x14ac:dyDescent="0.35">
      <c r="A205" s="218">
        <v>40848</v>
      </c>
      <c r="B205" s="220">
        <v>120.9</v>
      </c>
      <c r="C205" s="219">
        <f t="shared" si="4"/>
        <v>2.8936170212765955E-2</v>
      </c>
      <c r="D205" s="219">
        <f t="shared" si="5"/>
        <v>2.4440904428687293E-2</v>
      </c>
      <c r="E205" s="219"/>
      <c r="F205" s="220"/>
    </row>
    <row r="206" spans="1:6" x14ac:dyDescent="0.35">
      <c r="A206" s="218">
        <v>40878</v>
      </c>
      <c r="B206" s="220">
        <v>120.2</v>
      </c>
      <c r="C206" s="219">
        <f t="shared" si="4"/>
        <v>2.297872340425533E-2</v>
      </c>
      <c r="D206" s="219">
        <f t="shared" si="5"/>
        <v>2.3248907903708593E-2</v>
      </c>
      <c r="E206" s="219"/>
      <c r="F206" s="220"/>
    </row>
    <row r="207" spans="1:6" x14ac:dyDescent="0.35">
      <c r="A207" s="218">
        <v>40909</v>
      </c>
      <c r="B207" s="220">
        <v>120.7</v>
      </c>
      <c r="C207" s="219">
        <f t="shared" si="4"/>
        <v>2.4617996604414216E-2</v>
      </c>
      <c r="D207" s="219">
        <f t="shared" si="5"/>
        <v>2.4037765376581754E-2</v>
      </c>
      <c r="E207" s="219"/>
      <c r="F207" s="220"/>
    </row>
    <row r="208" spans="1:6" x14ac:dyDescent="0.35">
      <c r="A208" s="218">
        <v>40940</v>
      </c>
      <c r="B208" s="220">
        <v>121.2</v>
      </c>
      <c r="C208" s="219">
        <f t="shared" si="4"/>
        <v>2.6248941574936513E-2</v>
      </c>
      <c r="D208" s="219">
        <f t="shared" si="5"/>
        <v>2.3935010913483046E-2</v>
      </c>
      <c r="E208" s="219"/>
      <c r="F208" s="220"/>
    </row>
    <row r="209" spans="1:6" x14ac:dyDescent="0.35">
      <c r="A209" s="218">
        <v>40969</v>
      </c>
      <c r="B209" s="220">
        <v>121.7</v>
      </c>
      <c r="C209" s="219">
        <f t="shared" si="4"/>
        <v>1.9262981574539317E-2</v>
      </c>
      <c r="D209" s="219">
        <f t="shared" si="5"/>
        <v>2.6044914265435759E-2</v>
      </c>
      <c r="E209" s="219"/>
      <c r="F209" s="220"/>
    </row>
    <row r="210" spans="1:6" x14ac:dyDescent="0.35">
      <c r="A210" s="218">
        <v>41000</v>
      </c>
      <c r="B210" s="220">
        <v>122.2</v>
      </c>
      <c r="C210" s="219">
        <f t="shared" si="4"/>
        <v>2.0033388981636202E-2</v>
      </c>
      <c r="D210" s="219">
        <f t="shared" si="5"/>
        <v>2.6376283758577923E-2</v>
      </c>
      <c r="E210" s="219"/>
      <c r="F210" s="220"/>
    </row>
    <row r="211" spans="1:6" x14ac:dyDescent="0.35">
      <c r="A211" s="218">
        <v>41030</v>
      </c>
      <c r="B211" s="220">
        <v>122.1</v>
      </c>
      <c r="C211" s="219">
        <f t="shared" si="4"/>
        <v>1.2437810945273631E-2</v>
      </c>
      <c r="D211" s="219">
        <f t="shared" si="5"/>
        <v>2.4632140436664729E-2</v>
      </c>
      <c r="E211" s="219"/>
      <c r="F211" s="220"/>
    </row>
    <row r="212" spans="1:6" x14ac:dyDescent="0.35">
      <c r="A212" s="218">
        <v>41061</v>
      </c>
      <c r="B212" s="220">
        <v>121.6</v>
      </c>
      <c r="C212" s="219">
        <f t="shared" si="4"/>
        <v>1.5025041736226985E-2</v>
      </c>
      <c r="D212" s="219">
        <f t="shared" si="5"/>
        <v>2.2971945210848776E-2</v>
      </c>
      <c r="E212" s="219"/>
      <c r="F212" s="220"/>
    </row>
    <row r="213" spans="1:6" x14ac:dyDescent="0.35">
      <c r="A213" s="218">
        <v>41091</v>
      </c>
      <c r="B213" s="220">
        <v>121.5</v>
      </c>
      <c r="C213" s="219">
        <f t="shared" si="4"/>
        <v>1.2499999999999956E-2</v>
      </c>
      <c r="D213" s="219">
        <f t="shared" si="5"/>
        <v>1.9921431301155312E-2</v>
      </c>
      <c r="E213" s="219"/>
      <c r="F213" s="220"/>
    </row>
    <row r="214" spans="1:6" x14ac:dyDescent="0.35">
      <c r="A214" s="218">
        <v>41122</v>
      </c>
      <c r="B214" s="220">
        <v>121.8</v>
      </c>
      <c r="C214" s="219">
        <f t="shared" si="4"/>
        <v>1.2468827930174564E-2</v>
      </c>
      <c r="D214" s="219">
        <f t="shared" si="5"/>
        <v>2.1617247057752476E-2</v>
      </c>
      <c r="E214" s="219"/>
      <c r="F214" s="220"/>
    </row>
    <row r="215" spans="1:6" x14ac:dyDescent="0.35">
      <c r="A215" s="218">
        <v>41153</v>
      </c>
      <c r="B215" s="220">
        <v>122</v>
      </c>
      <c r="C215" s="219">
        <f t="shared" si="4"/>
        <v>1.1608623548922115E-2</v>
      </c>
      <c r="D215" s="219">
        <f t="shared" si="5"/>
        <v>2.158065352226779E-2</v>
      </c>
      <c r="E215" s="219"/>
      <c r="F215" s="220"/>
    </row>
    <row r="216" spans="1:6" x14ac:dyDescent="0.35">
      <c r="A216" s="218">
        <v>41183</v>
      </c>
      <c r="B216" s="220">
        <v>122.2</v>
      </c>
      <c r="C216" s="219">
        <f t="shared" si="4"/>
        <v>1.1589403973510048E-2</v>
      </c>
      <c r="D216" s="219">
        <f t="shared" si="5"/>
        <v>2.023813901786875E-2</v>
      </c>
      <c r="E216" s="219"/>
      <c r="F216" s="220"/>
    </row>
    <row r="217" spans="1:6" x14ac:dyDescent="0.35">
      <c r="A217" s="218">
        <v>41214</v>
      </c>
      <c r="B217" s="220">
        <v>121.9</v>
      </c>
      <c r="C217" s="219">
        <f t="shared" si="4"/>
        <v>8.2712985938793171E-3</v>
      </c>
      <c r="D217" s="219">
        <f t="shared" si="5"/>
        <v>1.8551328363297648E-2</v>
      </c>
      <c r="E217" s="219"/>
      <c r="F217" s="220"/>
    </row>
    <row r="218" spans="1:6" x14ac:dyDescent="0.35">
      <c r="A218" s="218">
        <v>41244</v>
      </c>
      <c r="B218" s="220">
        <v>121.2</v>
      </c>
      <c r="C218" s="219">
        <f t="shared" si="4"/>
        <v>8.3194675540765317E-3</v>
      </c>
      <c r="D218" s="219">
        <f t="shared" si="5"/>
        <v>1.5622647296783976E-2</v>
      </c>
      <c r="E218" s="219"/>
      <c r="F218" s="220"/>
    </row>
    <row r="219" spans="1:6" x14ac:dyDescent="0.35">
      <c r="A219" s="218">
        <v>41275</v>
      </c>
      <c r="B219" s="220">
        <v>121.3</v>
      </c>
      <c r="C219" s="219">
        <f t="shared" ref="C219:C282" si="6">B219/B207-1</f>
        <v>4.9710024855011969E-3</v>
      </c>
      <c r="D219" s="219">
        <f t="shared" ref="D219:D282" si="7">(B219/B195)^0.5-1</f>
        <v>1.4746951319502211E-2</v>
      </c>
      <c r="E219" s="219"/>
      <c r="F219" s="220"/>
    </row>
    <row r="220" spans="1:6" x14ac:dyDescent="0.35">
      <c r="A220" s="218">
        <v>41306</v>
      </c>
      <c r="B220" s="220">
        <v>122.7</v>
      </c>
      <c r="C220" s="219">
        <f t="shared" si="6"/>
        <v>1.2376237623762387E-2</v>
      </c>
      <c r="D220" s="219">
        <f t="shared" si="7"/>
        <v>1.9288988627367942E-2</v>
      </c>
      <c r="E220" s="219"/>
      <c r="F220" s="220"/>
    </row>
    <row r="221" spans="1:6" x14ac:dyDescent="0.35">
      <c r="A221" s="218">
        <v>41334</v>
      </c>
      <c r="B221" s="220">
        <v>122.9</v>
      </c>
      <c r="C221" s="219">
        <f t="shared" si="6"/>
        <v>9.8603122432210366E-3</v>
      </c>
      <c r="D221" s="219">
        <f t="shared" si="7"/>
        <v>1.4550754191637649E-2</v>
      </c>
      <c r="E221" s="219"/>
      <c r="F221" s="220"/>
    </row>
    <row r="222" spans="1:6" x14ac:dyDescent="0.35">
      <c r="A222" s="218">
        <v>41365</v>
      </c>
      <c r="B222" s="220">
        <v>122.7</v>
      </c>
      <c r="C222" s="219">
        <f t="shared" si="6"/>
        <v>4.0916530278232166E-3</v>
      </c>
      <c r="D222" s="219">
        <f t="shared" si="7"/>
        <v>1.2031131777152204E-2</v>
      </c>
      <c r="E222" s="219"/>
      <c r="F222" s="220"/>
    </row>
    <row r="223" spans="1:6" x14ac:dyDescent="0.35">
      <c r="A223" s="218">
        <v>41395</v>
      </c>
      <c r="B223" s="220">
        <v>123</v>
      </c>
      <c r="C223" s="219">
        <f t="shared" si="6"/>
        <v>7.3710073710073765E-3</v>
      </c>
      <c r="D223" s="219">
        <f t="shared" si="7"/>
        <v>9.9012315629869452E-3</v>
      </c>
      <c r="E223" s="219"/>
      <c r="F223" s="220"/>
    </row>
    <row r="224" spans="1:6" x14ac:dyDescent="0.35">
      <c r="A224" s="218">
        <v>41426</v>
      </c>
      <c r="B224" s="220">
        <v>123</v>
      </c>
      <c r="C224" s="219">
        <f t="shared" si="6"/>
        <v>1.1513157894736947E-2</v>
      </c>
      <c r="D224" s="219">
        <f t="shared" si="7"/>
        <v>1.3267578336960462E-2</v>
      </c>
      <c r="E224" s="219"/>
      <c r="F224" s="220"/>
    </row>
    <row r="225" spans="1:6" x14ac:dyDescent="0.35">
      <c r="A225" s="218">
        <v>41456</v>
      </c>
      <c r="B225" s="220">
        <v>123.1</v>
      </c>
      <c r="C225" s="219">
        <f t="shared" si="6"/>
        <v>1.3168724279835287E-2</v>
      </c>
      <c r="D225" s="219">
        <f t="shared" si="7"/>
        <v>1.2834306949233154E-2</v>
      </c>
      <c r="E225" s="219"/>
      <c r="F225" s="220"/>
    </row>
    <row r="226" spans="1:6" x14ac:dyDescent="0.35">
      <c r="A226" s="218">
        <v>41487</v>
      </c>
      <c r="B226" s="220">
        <v>123.1</v>
      </c>
      <c r="C226" s="219">
        <f t="shared" si="6"/>
        <v>1.0673234811165777E-2</v>
      </c>
      <c r="D226" s="219">
        <f t="shared" si="7"/>
        <v>1.157063296126748E-2</v>
      </c>
      <c r="E226" s="219"/>
      <c r="F226" s="220"/>
    </row>
    <row r="227" spans="1:6" x14ac:dyDescent="0.35">
      <c r="A227" s="218">
        <v>41518</v>
      </c>
      <c r="B227" s="220">
        <v>123.3</v>
      </c>
      <c r="C227" s="219">
        <f t="shared" si="6"/>
        <v>1.06557377049179E-2</v>
      </c>
      <c r="D227" s="219">
        <f t="shared" si="7"/>
        <v>1.1132068377564863E-2</v>
      </c>
      <c r="E227" s="219"/>
      <c r="F227" s="220"/>
    </row>
    <row r="228" spans="1:6" x14ac:dyDescent="0.35">
      <c r="A228" s="218">
        <v>41548</v>
      </c>
      <c r="B228" s="220">
        <v>123</v>
      </c>
      <c r="C228" s="219">
        <f t="shared" si="6"/>
        <v>6.5466448445170577E-3</v>
      </c>
      <c r="D228" s="219">
        <f t="shared" si="7"/>
        <v>9.0648742919363645E-3</v>
      </c>
      <c r="E228" s="219"/>
      <c r="F228" s="220"/>
    </row>
    <row r="229" spans="1:6" x14ac:dyDescent="0.35">
      <c r="A229" s="218">
        <v>41579</v>
      </c>
      <c r="B229" s="220">
        <v>123</v>
      </c>
      <c r="C229" s="219">
        <f t="shared" si="6"/>
        <v>9.023789991796427E-3</v>
      </c>
      <c r="D229" s="219">
        <f t="shared" si="7"/>
        <v>8.6474741192517079E-3</v>
      </c>
      <c r="E229" s="219"/>
      <c r="F229" s="220"/>
    </row>
    <row r="230" spans="1:6" x14ac:dyDescent="0.35">
      <c r="A230" s="218">
        <v>41609</v>
      </c>
      <c r="B230" s="220">
        <v>122.7</v>
      </c>
      <c r="C230" s="219">
        <f t="shared" si="6"/>
        <v>1.2376237623762387E-2</v>
      </c>
      <c r="D230" s="219">
        <f t="shared" si="7"/>
        <v>1.0345816483243286E-2</v>
      </c>
      <c r="E230" s="219"/>
      <c r="F230" s="220"/>
    </row>
    <row r="231" spans="1:6" x14ac:dyDescent="0.35">
      <c r="A231" s="218">
        <v>41640</v>
      </c>
      <c r="B231" s="220">
        <v>123.1</v>
      </c>
      <c r="C231" s="219">
        <f t="shared" si="6"/>
        <v>1.483924154987637E-2</v>
      </c>
      <c r="D231" s="219">
        <f t="shared" si="7"/>
        <v>9.8930685681553054E-3</v>
      </c>
      <c r="E231" s="219"/>
      <c r="F231" s="220"/>
    </row>
    <row r="232" spans="1:6" x14ac:dyDescent="0.35">
      <c r="A232" s="218">
        <v>41671</v>
      </c>
      <c r="B232" s="220">
        <v>124.1</v>
      </c>
      <c r="C232" s="219">
        <f t="shared" si="6"/>
        <v>1.140994295028519E-2</v>
      </c>
      <c r="D232" s="219">
        <f t="shared" si="7"/>
        <v>1.1892974943137791E-2</v>
      </c>
      <c r="E232" s="219"/>
      <c r="F232" s="220"/>
    </row>
    <row r="233" spans="1:6" x14ac:dyDescent="0.35">
      <c r="A233" s="218">
        <v>41699</v>
      </c>
      <c r="B233" s="220">
        <v>124.8</v>
      </c>
      <c r="C233" s="219">
        <f t="shared" si="6"/>
        <v>1.5459723352318822E-2</v>
      </c>
      <c r="D233" s="219">
        <f t="shared" si="7"/>
        <v>1.2656147611314061E-2</v>
      </c>
      <c r="E233" s="219"/>
      <c r="F233" s="220"/>
    </row>
    <row r="234" spans="1:6" x14ac:dyDescent="0.35">
      <c r="A234" s="218">
        <v>41730</v>
      </c>
      <c r="B234" s="220">
        <v>125.2</v>
      </c>
      <c r="C234" s="219">
        <f t="shared" si="6"/>
        <v>2.0374898125509411E-2</v>
      </c>
      <c r="D234" s="219">
        <f t="shared" si="7"/>
        <v>1.2200532585781465E-2</v>
      </c>
      <c r="E234" s="219"/>
      <c r="F234" s="220"/>
    </row>
    <row r="235" spans="1:6" x14ac:dyDescent="0.35">
      <c r="A235" s="218">
        <v>41760</v>
      </c>
      <c r="B235" s="220">
        <v>125.8</v>
      </c>
      <c r="C235" s="219">
        <f t="shared" si="6"/>
        <v>2.2764227642276369E-2</v>
      </c>
      <c r="D235" s="219">
        <f t="shared" si="7"/>
        <v>1.5038437845104502E-2</v>
      </c>
      <c r="E235" s="219"/>
      <c r="F235" s="220"/>
    </row>
    <row r="236" spans="1:6" x14ac:dyDescent="0.35">
      <c r="A236" s="218">
        <v>41791</v>
      </c>
      <c r="B236" s="220">
        <v>125.9</v>
      </c>
      <c r="C236" s="219">
        <f t="shared" si="6"/>
        <v>2.3577235772357819E-2</v>
      </c>
      <c r="D236" s="219">
        <f t="shared" si="7"/>
        <v>1.7527317621135463E-2</v>
      </c>
      <c r="E236" s="219"/>
      <c r="F236" s="220"/>
    </row>
    <row r="237" spans="1:6" x14ac:dyDescent="0.35">
      <c r="A237" s="218">
        <v>41821</v>
      </c>
      <c r="B237" s="220">
        <v>125.7</v>
      </c>
      <c r="C237" s="219">
        <f t="shared" si="6"/>
        <v>2.1121039805036546E-2</v>
      </c>
      <c r="D237" s="219">
        <f t="shared" si="7"/>
        <v>1.7137110341849615E-2</v>
      </c>
      <c r="E237" s="219"/>
      <c r="F237" s="220"/>
    </row>
    <row r="238" spans="1:6" x14ac:dyDescent="0.35">
      <c r="A238" s="218">
        <v>41852</v>
      </c>
      <c r="B238" s="220">
        <v>125.7</v>
      </c>
      <c r="C238" s="219">
        <f t="shared" si="6"/>
        <v>2.1121039805036546E-2</v>
      </c>
      <c r="D238" s="219">
        <f t="shared" si="7"/>
        <v>1.5883706156121669E-2</v>
      </c>
      <c r="E238" s="219"/>
      <c r="F238" s="220"/>
    </row>
    <row r="239" spans="1:6" x14ac:dyDescent="0.35">
      <c r="A239" s="218">
        <v>41883</v>
      </c>
      <c r="B239" s="220">
        <v>125.8</v>
      </c>
      <c r="C239" s="219">
        <f t="shared" si="6"/>
        <v>2.0275750202757514E-2</v>
      </c>
      <c r="D239" s="219">
        <f t="shared" si="7"/>
        <v>1.5454351994025783E-2</v>
      </c>
      <c r="E239" s="219"/>
      <c r="F239" s="220"/>
    </row>
    <row r="240" spans="1:6" x14ac:dyDescent="0.35">
      <c r="A240" s="218">
        <v>41913</v>
      </c>
      <c r="B240" s="220">
        <v>125.9</v>
      </c>
      <c r="C240" s="219">
        <f t="shared" si="6"/>
        <v>2.3577235772357819E-2</v>
      </c>
      <c r="D240" s="219">
        <f t="shared" si="7"/>
        <v>1.5026222521316024E-2</v>
      </c>
      <c r="E240" s="219"/>
      <c r="F240" s="220"/>
    </row>
    <row r="241" spans="1:6" x14ac:dyDescent="0.35">
      <c r="A241" s="218">
        <v>41944</v>
      </c>
      <c r="B241" s="220">
        <v>125.4</v>
      </c>
      <c r="C241" s="219">
        <f t="shared" si="6"/>
        <v>1.9512195121951237E-2</v>
      </c>
      <c r="D241" s="219">
        <f t="shared" si="7"/>
        <v>1.4254435072781568E-2</v>
      </c>
      <c r="E241" s="219"/>
      <c r="F241" s="220"/>
    </row>
    <row r="242" spans="1:6" x14ac:dyDescent="0.35">
      <c r="A242" s="218">
        <v>41974</v>
      </c>
      <c r="B242" s="220">
        <v>124.5</v>
      </c>
      <c r="C242" s="219">
        <f t="shared" si="6"/>
        <v>1.4669926650366705E-2</v>
      </c>
      <c r="D242" s="219">
        <f t="shared" si="7"/>
        <v>1.3522433285162894E-2</v>
      </c>
      <c r="E242" s="219"/>
      <c r="F242" s="220"/>
    </row>
    <row r="243" spans="1:6" x14ac:dyDescent="0.35">
      <c r="A243" s="218">
        <v>42005</v>
      </c>
      <c r="B243" s="220">
        <v>124.3</v>
      </c>
      <c r="C243" s="219">
        <f t="shared" si="6"/>
        <v>9.7481722177092944E-3</v>
      </c>
      <c r="D243" s="219">
        <f t="shared" si="7"/>
        <v>1.2290506351706254E-2</v>
      </c>
      <c r="E243" s="219"/>
      <c r="F243" s="220"/>
    </row>
    <row r="244" spans="1:6" x14ac:dyDescent="0.35">
      <c r="A244" s="218">
        <v>42036</v>
      </c>
      <c r="B244" s="220">
        <v>125.4</v>
      </c>
      <c r="C244" s="219">
        <f t="shared" si="6"/>
        <v>1.0475423045930743E-2</v>
      </c>
      <c r="D244" s="219">
        <f t="shared" si="7"/>
        <v>1.0942575013808575E-2</v>
      </c>
      <c r="E244" s="219"/>
      <c r="F244" s="220"/>
    </row>
    <row r="245" spans="1:6" x14ac:dyDescent="0.35">
      <c r="A245" s="218">
        <v>42064</v>
      </c>
      <c r="B245" s="220">
        <v>126.3</v>
      </c>
      <c r="C245" s="219">
        <f t="shared" si="6"/>
        <v>1.2019230769230838E-2</v>
      </c>
      <c r="D245" s="219">
        <f t="shared" si="7"/>
        <v>1.3738017489799859E-2</v>
      </c>
      <c r="E245" s="219"/>
      <c r="F245" s="220"/>
    </row>
    <row r="246" spans="1:6" x14ac:dyDescent="0.35">
      <c r="A246" s="218">
        <v>42095</v>
      </c>
      <c r="B246" s="220">
        <v>126.2</v>
      </c>
      <c r="C246" s="219">
        <f t="shared" si="6"/>
        <v>7.9872204472843933E-3</v>
      </c>
      <c r="D246" s="219">
        <f t="shared" si="7"/>
        <v>1.4162145505201229E-2</v>
      </c>
      <c r="E246" s="219"/>
      <c r="F246" s="220"/>
    </row>
    <row r="247" spans="1:6" x14ac:dyDescent="0.35">
      <c r="A247" s="218">
        <v>42125</v>
      </c>
      <c r="B247" s="220">
        <v>126.9</v>
      </c>
      <c r="C247" s="219">
        <f t="shared" si="6"/>
        <v>8.7440381558028246E-3</v>
      </c>
      <c r="D247" s="219">
        <f t="shared" si="7"/>
        <v>1.5729942983454093E-2</v>
      </c>
      <c r="E247" s="219"/>
      <c r="F247" s="220"/>
    </row>
    <row r="248" spans="1:6" x14ac:dyDescent="0.35">
      <c r="A248" s="218">
        <v>42156</v>
      </c>
      <c r="B248" s="220">
        <v>127.2</v>
      </c>
      <c r="C248" s="219">
        <f t="shared" si="6"/>
        <v>1.0325655281969714E-2</v>
      </c>
      <c r="D248" s="219">
        <f t="shared" si="7"/>
        <v>1.6929860641044625E-2</v>
      </c>
      <c r="E248" s="219"/>
      <c r="F248" s="220"/>
    </row>
    <row r="249" spans="1:6" x14ac:dyDescent="0.35">
      <c r="A249" s="218">
        <v>42186</v>
      </c>
      <c r="B249" s="220">
        <v>127.3</v>
      </c>
      <c r="C249" s="219">
        <f t="shared" si="6"/>
        <v>1.2728719172633296E-2</v>
      </c>
      <c r="D249" s="219">
        <f t="shared" si="7"/>
        <v>1.6916222095990641E-2</v>
      </c>
      <c r="E249" s="219"/>
      <c r="F249" s="220"/>
    </row>
    <row r="250" spans="1:6" x14ac:dyDescent="0.35">
      <c r="A250" s="218">
        <v>42217</v>
      </c>
      <c r="B250" s="220">
        <v>127.3</v>
      </c>
      <c r="C250" s="219">
        <f t="shared" si="6"/>
        <v>1.2728719172633296E-2</v>
      </c>
      <c r="D250" s="219">
        <f t="shared" si="7"/>
        <v>1.6916222095990641E-2</v>
      </c>
      <c r="E250" s="219"/>
      <c r="F250" s="220"/>
    </row>
    <row r="251" spans="1:6" x14ac:dyDescent="0.35">
      <c r="A251" s="218">
        <v>42248</v>
      </c>
      <c r="B251" s="220">
        <v>127.1</v>
      </c>
      <c r="C251" s="219">
        <f t="shared" si="6"/>
        <v>1.0333863275039823E-2</v>
      </c>
      <c r="D251" s="219">
        <f t="shared" si="7"/>
        <v>1.5292637769126927E-2</v>
      </c>
      <c r="E251" s="219"/>
      <c r="F251" s="220"/>
    </row>
    <row r="252" spans="1:6" x14ac:dyDescent="0.35">
      <c r="A252" s="218">
        <v>42278</v>
      </c>
      <c r="B252" s="220">
        <v>127.2</v>
      </c>
      <c r="C252" s="219">
        <f t="shared" si="6"/>
        <v>1.0325655281969714E-2</v>
      </c>
      <c r="D252" s="219">
        <f t="shared" si="7"/>
        <v>1.6929860641044625E-2</v>
      </c>
      <c r="E252" s="219"/>
      <c r="F252" s="220"/>
    </row>
    <row r="253" spans="1:6" x14ac:dyDescent="0.35">
      <c r="A253" s="218">
        <v>42309</v>
      </c>
      <c r="B253" s="220">
        <v>127.1</v>
      </c>
      <c r="C253" s="219">
        <f t="shared" si="6"/>
        <v>1.3556618819776656E-2</v>
      </c>
      <c r="D253" s="219">
        <f t="shared" si="7"/>
        <v>1.653004546512693E-2</v>
      </c>
      <c r="E253" s="219"/>
      <c r="F253" s="220"/>
    </row>
    <row r="254" spans="1:6" x14ac:dyDescent="0.35">
      <c r="A254" s="218">
        <v>42339</v>
      </c>
      <c r="B254" s="220">
        <v>126.5</v>
      </c>
      <c r="C254" s="219">
        <f t="shared" si="6"/>
        <v>1.6064257028112428E-2</v>
      </c>
      <c r="D254" s="219">
        <f t="shared" si="7"/>
        <v>1.5366852497546546E-2</v>
      </c>
      <c r="E254" s="219"/>
      <c r="F254" s="220"/>
    </row>
    <row r="255" spans="1:6" x14ac:dyDescent="0.35">
      <c r="A255" s="218">
        <v>42370</v>
      </c>
      <c r="B255" s="220">
        <v>126.8</v>
      </c>
      <c r="C255" s="219">
        <f t="shared" si="6"/>
        <v>2.011263073209979E-2</v>
      </c>
      <c r="D255" s="219">
        <f t="shared" si="7"/>
        <v>1.4917171171094479E-2</v>
      </c>
      <c r="E255" s="219"/>
      <c r="F255" s="220"/>
    </row>
    <row r="256" spans="1:6" x14ac:dyDescent="0.35">
      <c r="A256" s="218">
        <v>42401</v>
      </c>
      <c r="B256" s="220">
        <v>127.1</v>
      </c>
      <c r="C256" s="219">
        <f t="shared" si="6"/>
        <v>1.3556618819776656E-2</v>
      </c>
      <c r="D256" s="219">
        <f t="shared" si="7"/>
        <v>1.2014848301603376E-2</v>
      </c>
      <c r="E256" s="219"/>
      <c r="F256" s="220"/>
    </row>
    <row r="257" spans="1:6" x14ac:dyDescent="0.35">
      <c r="A257" s="218">
        <v>42430</v>
      </c>
      <c r="B257" s="220">
        <v>127.9</v>
      </c>
      <c r="C257" s="219">
        <f t="shared" si="6"/>
        <v>1.2668250197941378E-2</v>
      </c>
      <c r="D257" s="219">
        <f t="shared" si="7"/>
        <v>1.2343688472320924E-2</v>
      </c>
      <c r="E257" s="219"/>
      <c r="F257" s="220"/>
    </row>
    <row r="258" spans="1:6" x14ac:dyDescent="0.35">
      <c r="A258" s="218">
        <v>42461</v>
      </c>
      <c r="B258" s="220">
        <v>128.30000000000001</v>
      </c>
      <c r="C258" s="219">
        <f t="shared" si="6"/>
        <v>1.6640253565768592E-2</v>
      </c>
      <c r="D258" s="219">
        <f t="shared" si="7"/>
        <v>1.2304491438510645E-2</v>
      </c>
      <c r="E258" s="219"/>
      <c r="F258" s="220"/>
    </row>
    <row r="259" spans="1:6" x14ac:dyDescent="0.35">
      <c r="A259" s="218">
        <v>42491</v>
      </c>
      <c r="B259" s="220">
        <v>128.80000000000001</v>
      </c>
      <c r="C259" s="219">
        <f t="shared" si="6"/>
        <v>1.4972419227738509E-2</v>
      </c>
      <c r="D259" s="219">
        <f t="shared" si="7"/>
        <v>1.1853436416832785E-2</v>
      </c>
      <c r="E259" s="219"/>
      <c r="F259" s="220"/>
    </row>
    <row r="260" spans="1:6" x14ac:dyDescent="0.35">
      <c r="A260" s="218">
        <v>42522</v>
      </c>
      <c r="B260" s="220">
        <v>129.1</v>
      </c>
      <c r="C260" s="219">
        <f t="shared" si="6"/>
        <v>1.4937106918238907E-2</v>
      </c>
      <c r="D260" s="219">
        <f t="shared" si="7"/>
        <v>1.2628756068657321E-2</v>
      </c>
      <c r="E260" s="219"/>
      <c r="F260" s="220"/>
    </row>
    <row r="261" spans="1:6" x14ac:dyDescent="0.35">
      <c r="A261" s="218">
        <v>42552</v>
      </c>
      <c r="B261" s="220">
        <v>128.9</v>
      </c>
      <c r="C261" s="219">
        <f t="shared" si="6"/>
        <v>1.256873527101332E-2</v>
      </c>
      <c r="D261" s="219">
        <f t="shared" si="7"/>
        <v>1.2648724062429562E-2</v>
      </c>
      <c r="E261" s="219"/>
      <c r="F261" s="220"/>
    </row>
    <row r="262" spans="1:6" x14ac:dyDescent="0.35">
      <c r="A262" s="218">
        <v>42583</v>
      </c>
      <c r="B262" s="220">
        <v>128.69999999999999</v>
      </c>
      <c r="C262" s="219">
        <f t="shared" si="6"/>
        <v>1.09976433621366E-2</v>
      </c>
      <c r="D262" s="219">
        <f t="shared" si="7"/>
        <v>1.1862811080972202E-2</v>
      </c>
      <c r="E262" s="219"/>
      <c r="F262" s="220"/>
    </row>
    <row r="263" spans="1:6" x14ac:dyDescent="0.35">
      <c r="A263" s="218">
        <v>42614</v>
      </c>
      <c r="B263" s="220">
        <v>128.80000000000001</v>
      </c>
      <c r="C263" s="219">
        <f t="shared" si="6"/>
        <v>1.3375295043273061E-2</v>
      </c>
      <c r="D263" s="219">
        <f t="shared" si="7"/>
        <v>1.1853436416832785E-2</v>
      </c>
      <c r="E263" s="219"/>
      <c r="F263" s="220"/>
    </row>
    <row r="264" spans="1:6" x14ac:dyDescent="0.35">
      <c r="A264" s="218">
        <v>42644</v>
      </c>
      <c r="B264" s="220">
        <v>129.1</v>
      </c>
      <c r="C264" s="219">
        <f t="shared" si="6"/>
        <v>1.4937106918238907E-2</v>
      </c>
      <c r="D264" s="219">
        <f t="shared" si="7"/>
        <v>1.2628756068657321E-2</v>
      </c>
      <c r="E264" s="219"/>
      <c r="F264" s="220"/>
    </row>
    <row r="265" spans="1:6" x14ac:dyDescent="0.35">
      <c r="A265" s="218">
        <v>42675</v>
      </c>
      <c r="B265" s="220">
        <v>128.6</v>
      </c>
      <c r="C265" s="219">
        <f t="shared" si="6"/>
        <v>1.1801730920534936E-2</v>
      </c>
      <c r="D265" s="219">
        <f t="shared" si="7"/>
        <v>1.2678794735929477E-2</v>
      </c>
      <c r="E265" s="219"/>
      <c r="F265" s="220"/>
    </row>
    <row r="266" spans="1:6" x14ac:dyDescent="0.35">
      <c r="A266" s="218">
        <v>42705</v>
      </c>
      <c r="B266" s="220">
        <v>128.4</v>
      </c>
      <c r="C266" s="219">
        <f t="shared" si="6"/>
        <v>1.5019762845849938E-2</v>
      </c>
      <c r="D266" s="219">
        <f t="shared" si="7"/>
        <v>1.5541875653003023E-2</v>
      </c>
      <c r="E266" s="219"/>
      <c r="F266" s="220"/>
    </row>
    <row r="267" spans="1:6" x14ac:dyDescent="0.35">
      <c r="A267" s="218">
        <v>42736</v>
      </c>
      <c r="B267" s="220">
        <v>129.5</v>
      </c>
      <c r="C267" s="219">
        <f t="shared" si="6"/>
        <v>2.1293375394321856E-2</v>
      </c>
      <c r="D267" s="219">
        <f t="shared" si="7"/>
        <v>2.0702832328179488E-2</v>
      </c>
      <c r="E267" s="219"/>
      <c r="F267" s="220"/>
    </row>
    <row r="268" spans="1:6" x14ac:dyDescent="0.35">
      <c r="A268" s="218">
        <v>42767</v>
      </c>
      <c r="B268" s="220">
        <v>129.69999999999999</v>
      </c>
      <c r="C268" s="219">
        <f t="shared" si="6"/>
        <v>2.0456333595594067E-2</v>
      </c>
      <c r="D268" s="219">
        <f t="shared" si="7"/>
        <v>1.7000624941979181E-2</v>
      </c>
      <c r="E268" s="219"/>
      <c r="F268" s="220"/>
    </row>
    <row r="269" spans="1:6" x14ac:dyDescent="0.35">
      <c r="A269" s="218">
        <v>42795</v>
      </c>
      <c r="B269" s="220">
        <v>129.9</v>
      </c>
      <c r="C269" s="219">
        <f t="shared" si="6"/>
        <v>1.5637216575449475E-2</v>
      </c>
      <c r="D269" s="219">
        <f t="shared" si="7"/>
        <v>1.4151646917446081E-2</v>
      </c>
      <c r="E269" s="219"/>
      <c r="F269" s="220"/>
    </row>
    <row r="270" spans="1:6" x14ac:dyDescent="0.35">
      <c r="A270" s="218">
        <v>42826</v>
      </c>
      <c r="B270" s="220">
        <v>130.4</v>
      </c>
      <c r="C270" s="219">
        <f t="shared" si="6"/>
        <v>1.6367887763055311E-2</v>
      </c>
      <c r="D270" s="219">
        <f t="shared" si="7"/>
        <v>1.6504061542076176E-2</v>
      </c>
      <c r="E270" s="219"/>
      <c r="F270" s="220"/>
    </row>
    <row r="271" spans="1:6" x14ac:dyDescent="0.35">
      <c r="A271" s="218">
        <v>42856</v>
      </c>
      <c r="B271" s="220">
        <v>130.5</v>
      </c>
      <c r="C271" s="219">
        <f t="shared" si="6"/>
        <v>1.3198757763975166E-2</v>
      </c>
      <c r="D271" s="219">
        <f t="shared" si="7"/>
        <v>1.4085200723411129E-2</v>
      </c>
      <c r="E271" s="219"/>
      <c r="F271" s="220"/>
    </row>
    <row r="272" spans="1:6" x14ac:dyDescent="0.35">
      <c r="A272" s="218">
        <v>42887</v>
      </c>
      <c r="B272" s="220">
        <v>130.4</v>
      </c>
      <c r="C272" s="219">
        <f t="shared" si="6"/>
        <v>1.0069713400464808E-2</v>
      </c>
      <c r="D272" s="219">
        <f t="shared" si="7"/>
        <v>1.2500485286008445E-2</v>
      </c>
      <c r="E272" s="219"/>
      <c r="F272" s="220"/>
    </row>
    <row r="273" spans="1:6" x14ac:dyDescent="0.35">
      <c r="A273" s="218">
        <v>42917</v>
      </c>
      <c r="B273" s="220">
        <v>130.4</v>
      </c>
      <c r="C273" s="219">
        <f t="shared" si="6"/>
        <v>1.1636927851047307E-2</v>
      </c>
      <c r="D273" s="219">
        <f t="shared" si="7"/>
        <v>1.2102724325741887E-2</v>
      </c>
      <c r="E273" s="219"/>
      <c r="F273" s="220"/>
    </row>
    <row r="274" spans="1:6" x14ac:dyDescent="0.35">
      <c r="A274" s="218">
        <v>42948</v>
      </c>
      <c r="B274" s="220">
        <v>130.5</v>
      </c>
      <c r="C274" s="219">
        <f t="shared" si="6"/>
        <v>1.3986013986014179E-2</v>
      </c>
      <c r="D274" s="219">
        <f t="shared" si="7"/>
        <v>1.2490726151122233E-2</v>
      </c>
      <c r="E274" s="219"/>
      <c r="F274" s="220"/>
    </row>
    <row r="275" spans="1:6" x14ac:dyDescent="0.35">
      <c r="A275" s="218">
        <v>42979</v>
      </c>
      <c r="B275" s="220">
        <v>130.80000000000001</v>
      </c>
      <c r="C275" s="219">
        <f t="shared" si="6"/>
        <v>1.552795031055898E-2</v>
      </c>
      <c r="D275" s="219">
        <f t="shared" si="7"/>
        <v>1.4451051687883743E-2</v>
      </c>
      <c r="E275" s="219"/>
      <c r="F275" s="220"/>
    </row>
    <row r="276" spans="1:6" x14ac:dyDescent="0.35">
      <c r="A276" s="218">
        <v>43009</v>
      </c>
      <c r="B276" s="220">
        <v>130.9</v>
      </c>
      <c r="C276" s="219">
        <f t="shared" si="6"/>
        <v>1.3942680092951187E-2</v>
      </c>
      <c r="D276" s="219">
        <f t="shared" si="7"/>
        <v>1.4439771654515487E-2</v>
      </c>
      <c r="E276" s="219"/>
      <c r="F276" s="220"/>
    </row>
    <row r="277" spans="1:6" x14ac:dyDescent="0.35">
      <c r="A277" s="218">
        <v>43040</v>
      </c>
      <c r="B277" s="220">
        <v>131.30000000000001</v>
      </c>
      <c r="C277" s="219">
        <f t="shared" si="6"/>
        <v>2.0995334370140117E-2</v>
      </c>
      <c r="D277" s="219">
        <f t="shared" si="7"/>
        <v>1.6388137759142829E-2</v>
      </c>
      <c r="E277" s="219"/>
      <c r="F277" s="220"/>
    </row>
    <row r="278" spans="1:6" x14ac:dyDescent="0.35">
      <c r="A278" s="218">
        <v>43070</v>
      </c>
      <c r="B278" s="220">
        <v>130.80000000000001</v>
      </c>
      <c r="C278" s="219">
        <f t="shared" si="6"/>
        <v>1.8691588785046731E-2</v>
      </c>
      <c r="D278" s="219">
        <f t="shared" si="7"/>
        <v>1.6854018461676779E-2</v>
      </c>
      <c r="E278" s="219"/>
      <c r="F278" s="220"/>
    </row>
    <row r="279" spans="1:6" x14ac:dyDescent="0.35">
      <c r="A279" s="218">
        <v>43101</v>
      </c>
      <c r="B279" s="220">
        <v>131.69999999999999</v>
      </c>
      <c r="C279" s="219">
        <f t="shared" si="6"/>
        <v>1.698841698841691E-2</v>
      </c>
      <c r="D279" s="219">
        <f t="shared" si="7"/>
        <v>1.9138623114161257E-2</v>
      </c>
      <c r="E279" s="219"/>
      <c r="F279" s="220"/>
    </row>
    <row r="280" spans="1:6" x14ac:dyDescent="0.35">
      <c r="A280" s="218">
        <v>43132</v>
      </c>
      <c r="B280" s="220">
        <v>132.5</v>
      </c>
      <c r="C280" s="219">
        <f t="shared" si="6"/>
        <v>2.1588280647648617E-2</v>
      </c>
      <c r="D280" s="219">
        <f t="shared" si="7"/>
        <v>2.1022150256264638E-2</v>
      </c>
      <c r="E280" s="219"/>
      <c r="F280" s="220"/>
    </row>
    <row r="281" spans="1:6" x14ac:dyDescent="0.35">
      <c r="A281" s="218">
        <v>43160</v>
      </c>
      <c r="B281" s="220">
        <v>132.9</v>
      </c>
      <c r="C281" s="219">
        <f t="shared" si="6"/>
        <v>2.3094688221708903E-2</v>
      </c>
      <c r="D281" s="219">
        <f t="shared" si="7"/>
        <v>1.9359132709676485E-2</v>
      </c>
      <c r="E281" s="219"/>
      <c r="F281" s="220"/>
    </row>
    <row r="282" spans="1:6" x14ac:dyDescent="0.35">
      <c r="A282" s="218">
        <v>43191</v>
      </c>
      <c r="B282" s="220">
        <v>133.30000000000001</v>
      </c>
      <c r="C282" s="219">
        <f t="shared" si="6"/>
        <v>2.223926380368102E-2</v>
      </c>
      <c r="D282" s="219">
        <f t="shared" si="7"/>
        <v>1.9299348248887904E-2</v>
      </c>
      <c r="E282" s="219"/>
      <c r="F282" s="220"/>
    </row>
    <row r="283" spans="1:6" x14ac:dyDescent="0.35">
      <c r="A283" s="218">
        <v>43221</v>
      </c>
      <c r="B283" s="220">
        <v>133.4</v>
      </c>
      <c r="C283" s="219">
        <f t="shared" ref="C283:C338" si="8">B283/B271-1</f>
        <v>2.2222222222222365E-2</v>
      </c>
      <c r="D283" s="219">
        <f t="shared" ref="D283:D338" si="9">(B283/B259)^0.5-1</f>
        <v>1.7700489198214653E-2</v>
      </c>
      <c r="E283" s="219"/>
      <c r="F283" s="220"/>
    </row>
    <row r="284" spans="1:6" x14ac:dyDescent="0.35">
      <c r="A284" s="218">
        <v>43252</v>
      </c>
      <c r="B284" s="220">
        <v>133.6</v>
      </c>
      <c r="C284" s="219">
        <f t="shared" si="8"/>
        <v>2.4539877300613355E-2</v>
      </c>
      <c r="D284" s="219">
        <f t="shared" si="9"/>
        <v>1.7279067037348383E-2</v>
      </c>
      <c r="E284" s="219"/>
      <c r="F284" s="220"/>
    </row>
    <row r="285" spans="1:6" x14ac:dyDescent="0.35">
      <c r="A285" s="218">
        <v>43282</v>
      </c>
      <c r="B285" s="220">
        <v>134.30000000000001</v>
      </c>
      <c r="C285" s="219">
        <f t="shared" si="8"/>
        <v>2.9907975460122804E-2</v>
      </c>
      <c r="D285" s="219">
        <f t="shared" si="9"/>
        <v>2.0731571111509473E-2</v>
      </c>
      <c r="E285" s="219"/>
      <c r="F285" s="220"/>
    </row>
    <row r="286" spans="1:6" x14ac:dyDescent="0.35">
      <c r="A286" s="218">
        <v>43313</v>
      </c>
      <c r="B286" s="220">
        <v>134.19999999999999</v>
      </c>
      <c r="C286" s="219">
        <f t="shared" si="8"/>
        <v>2.8352490421455823E-2</v>
      </c>
      <c r="D286" s="219">
        <f t="shared" si="9"/>
        <v>2.1143987268711584E-2</v>
      </c>
      <c r="E286" s="219"/>
      <c r="F286" s="220"/>
    </row>
    <row r="287" spans="1:6" x14ac:dyDescent="0.35">
      <c r="A287" s="218">
        <v>43344</v>
      </c>
      <c r="B287" s="220">
        <v>133.69999999999999</v>
      </c>
      <c r="C287" s="219">
        <f t="shared" si="8"/>
        <v>2.2171253822629744E-2</v>
      </c>
      <c r="D287" s="219">
        <f t="shared" si="9"/>
        <v>1.8844187430477222E-2</v>
      </c>
      <c r="E287" s="219"/>
      <c r="F287" s="220"/>
    </row>
    <row r="288" spans="1:6" x14ac:dyDescent="0.35">
      <c r="A288" s="218">
        <v>43374</v>
      </c>
      <c r="B288" s="220">
        <v>134.1</v>
      </c>
      <c r="C288" s="219">
        <f t="shared" si="8"/>
        <v>2.4446142093200729E-2</v>
      </c>
      <c r="D288" s="219">
        <f t="shared" si="9"/>
        <v>1.9180880376424847E-2</v>
      </c>
      <c r="E288" s="219"/>
      <c r="F288" s="220"/>
    </row>
    <row r="289" spans="1:6" x14ac:dyDescent="0.35">
      <c r="A289" s="218">
        <v>43405</v>
      </c>
      <c r="B289" s="220">
        <v>133.5</v>
      </c>
      <c r="C289" s="219">
        <f t="shared" si="8"/>
        <v>1.6755521706016685E-2</v>
      </c>
      <c r="D289" s="219">
        <f t="shared" si="9"/>
        <v>1.8873222661642375E-2</v>
      </c>
      <c r="E289" s="219"/>
      <c r="F289" s="220"/>
    </row>
    <row r="290" spans="1:6" x14ac:dyDescent="0.35">
      <c r="A290" s="218">
        <v>43435</v>
      </c>
      <c r="B290" s="220">
        <v>133.4</v>
      </c>
      <c r="C290" s="219">
        <f t="shared" si="8"/>
        <v>1.9877675840978437E-2</v>
      </c>
      <c r="D290" s="219">
        <f t="shared" si="9"/>
        <v>1.9284459789732811E-2</v>
      </c>
      <c r="E290" s="219"/>
      <c r="F290" s="220"/>
    </row>
    <row r="291" spans="1:6" x14ac:dyDescent="0.35">
      <c r="A291" s="218">
        <v>43466</v>
      </c>
      <c r="B291" s="220">
        <v>133.6</v>
      </c>
      <c r="C291" s="219">
        <f t="shared" si="8"/>
        <v>1.4426727410782103E-2</v>
      </c>
      <c r="D291" s="219">
        <f t="shared" si="9"/>
        <v>1.5706764602969381E-2</v>
      </c>
      <c r="E291" s="219"/>
      <c r="F291" s="220"/>
    </row>
    <row r="292" spans="1:6" x14ac:dyDescent="0.35">
      <c r="A292" s="218">
        <v>43497</v>
      </c>
      <c r="B292" s="220">
        <v>134.5</v>
      </c>
      <c r="C292" s="219">
        <f t="shared" si="8"/>
        <v>1.5094339622641506E-2</v>
      </c>
      <c r="D292" s="219">
        <f t="shared" si="9"/>
        <v>1.8336133656394749E-2</v>
      </c>
      <c r="E292" s="219"/>
      <c r="F292" s="220"/>
    </row>
    <row r="293" spans="1:6" x14ac:dyDescent="0.35">
      <c r="A293" s="218">
        <v>43525</v>
      </c>
      <c r="B293" s="220">
        <v>135.4</v>
      </c>
      <c r="C293" s="219">
        <f t="shared" si="8"/>
        <v>1.8811136192625977E-2</v>
      </c>
      <c r="D293" s="219">
        <f t="shared" si="9"/>
        <v>2.0950665673812097E-2</v>
      </c>
      <c r="E293" s="219"/>
      <c r="F293" s="220"/>
    </row>
    <row r="294" spans="1:6" x14ac:dyDescent="0.35">
      <c r="A294" s="218">
        <v>43556</v>
      </c>
      <c r="B294" s="220">
        <v>136</v>
      </c>
      <c r="C294" s="219">
        <f t="shared" si="8"/>
        <v>2.0255063765941328E-2</v>
      </c>
      <c r="D294" s="219">
        <f t="shared" si="9"/>
        <v>2.1246681892320041E-2</v>
      </c>
      <c r="E294" s="219"/>
      <c r="F294" s="220"/>
    </row>
    <row r="295" spans="1:6" x14ac:dyDescent="0.35">
      <c r="A295" s="218">
        <v>43586</v>
      </c>
      <c r="B295" s="220">
        <v>136.6</v>
      </c>
      <c r="C295" s="219">
        <f t="shared" si="8"/>
        <v>2.398800599700146E-2</v>
      </c>
      <c r="D295" s="219">
        <f t="shared" si="9"/>
        <v>2.3104733162327307E-2</v>
      </c>
      <c r="E295" s="219"/>
      <c r="F295" s="220"/>
    </row>
    <row r="296" spans="1:6" x14ac:dyDescent="0.35">
      <c r="A296" s="218">
        <v>43617</v>
      </c>
      <c r="B296" s="220">
        <v>136.30000000000001</v>
      </c>
      <c r="C296" s="219">
        <f t="shared" si="8"/>
        <v>2.0209580838323582E-2</v>
      </c>
      <c r="D296" s="219">
        <f t="shared" si="9"/>
        <v>2.2372436430582843E-2</v>
      </c>
      <c r="E296" s="219"/>
      <c r="F296" s="220"/>
    </row>
    <row r="297" spans="1:6" x14ac:dyDescent="0.35">
      <c r="A297" s="218">
        <v>43647</v>
      </c>
      <c r="B297" s="220">
        <v>137</v>
      </c>
      <c r="C297" s="219">
        <f t="shared" si="8"/>
        <v>2.010424422933732E-2</v>
      </c>
      <c r="D297" s="219">
        <f t="shared" si="9"/>
        <v>2.4994388732209272E-2</v>
      </c>
      <c r="E297" s="219"/>
      <c r="F297" s="220"/>
    </row>
    <row r="298" spans="1:6" x14ac:dyDescent="0.35">
      <c r="A298" s="218">
        <v>43678</v>
      </c>
      <c r="B298" s="220">
        <v>136.80000000000001</v>
      </c>
      <c r="C298" s="219">
        <f t="shared" si="8"/>
        <v>1.9374068554396606E-2</v>
      </c>
      <c r="D298" s="219">
        <f t="shared" si="9"/>
        <v>2.3853437787345388E-2</v>
      </c>
      <c r="E298" s="219"/>
      <c r="F298" s="220"/>
    </row>
    <row r="299" spans="1:6" x14ac:dyDescent="0.35">
      <c r="A299" s="218">
        <v>43709</v>
      </c>
      <c r="B299" s="220">
        <v>136.19999999999999</v>
      </c>
      <c r="C299" s="219">
        <f t="shared" si="8"/>
        <v>1.8698578908002972E-2</v>
      </c>
      <c r="D299" s="219">
        <f t="shared" si="9"/>
        <v>2.0433439117772512E-2</v>
      </c>
      <c r="E299" s="219"/>
      <c r="F299" s="220"/>
    </row>
    <row r="300" spans="1:6" x14ac:dyDescent="0.35">
      <c r="A300" s="218">
        <v>43739</v>
      </c>
      <c r="B300" s="220">
        <v>136.6</v>
      </c>
      <c r="C300" s="219">
        <f t="shared" si="8"/>
        <v>1.8642803877703118E-2</v>
      </c>
      <c r="D300" s="219">
        <f t="shared" si="9"/>
        <v>2.1540351921309986E-2</v>
      </c>
      <c r="E300" s="219"/>
      <c r="F300" s="220"/>
    </row>
    <row r="301" spans="1:6" x14ac:dyDescent="0.35">
      <c r="A301" s="218">
        <v>43770</v>
      </c>
      <c r="B301" s="220">
        <v>136.4</v>
      </c>
      <c r="C301" s="219">
        <f t="shared" si="8"/>
        <v>2.1722846441947663E-2</v>
      </c>
      <c r="D301" s="219">
        <f t="shared" si="9"/>
        <v>1.9236157999233505E-2</v>
      </c>
      <c r="E301" s="219"/>
      <c r="F301" s="220"/>
    </row>
    <row r="302" spans="1:6" x14ac:dyDescent="0.35">
      <c r="A302" s="218">
        <v>43800</v>
      </c>
      <c r="B302" s="220">
        <v>136.4</v>
      </c>
      <c r="C302" s="219">
        <f t="shared" si="8"/>
        <v>2.2488755622188883E-2</v>
      </c>
      <c r="D302" s="219">
        <f t="shared" si="9"/>
        <v>2.1182381192259125E-2</v>
      </c>
      <c r="E302" s="219"/>
      <c r="F302" s="220"/>
    </row>
    <row r="303" spans="1:6" x14ac:dyDescent="0.35">
      <c r="A303" s="218">
        <v>43831</v>
      </c>
      <c r="B303" s="220">
        <v>136.80000000000001</v>
      </c>
      <c r="C303" s="219">
        <f t="shared" si="8"/>
        <v>2.3952095808383422E-2</v>
      </c>
      <c r="D303" s="219">
        <f t="shared" si="9"/>
        <v>1.9178283508979543E-2</v>
      </c>
      <c r="E303" s="219"/>
      <c r="F303" s="220"/>
    </row>
    <row r="304" spans="1:6" x14ac:dyDescent="0.35">
      <c r="A304" s="218">
        <v>43862</v>
      </c>
      <c r="B304" s="220">
        <v>137.4</v>
      </c>
      <c r="C304" s="219">
        <f t="shared" si="8"/>
        <v>2.1561338289962872E-2</v>
      </c>
      <c r="D304" s="219">
        <f t="shared" si="9"/>
        <v>1.8322705273466688E-2</v>
      </c>
      <c r="E304" s="219"/>
      <c r="F304" s="220"/>
    </row>
    <row r="305" spans="1:6" x14ac:dyDescent="0.35">
      <c r="A305" s="218">
        <v>43891</v>
      </c>
      <c r="B305" s="220">
        <v>136.6</v>
      </c>
      <c r="C305" s="219">
        <f t="shared" si="8"/>
        <v>8.8626292466764678E-3</v>
      </c>
      <c r="D305" s="219">
        <f t="shared" si="9"/>
        <v>1.3824679895437564E-2</v>
      </c>
      <c r="E305" s="219"/>
      <c r="F305" s="220"/>
    </row>
    <row r="306" spans="1:6" x14ac:dyDescent="0.35">
      <c r="A306" s="218">
        <v>43922</v>
      </c>
      <c r="B306" s="220">
        <v>135.69999999999999</v>
      </c>
      <c r="C306" s="219">
        <f t="shared" si="8"/>
        <v>-2.2058823529412797E-3</v>
      </c>
      <c r="D306" s="219">
        <f t="shared" si="9"/>
        <v>8.9620910248715546E-3</v>
      </c>
      <c r="E306" s="219"/>
      <c r="F306" s="220"/>
    </row>
    <row r="307" spans="1:6" x14ac:dyDescent="0.35">
      <c r="A307" s="218">
        <v>43952</v>
      </c>
      <c r="B307" s="220">
        <v>136.1</v>
      </c>
      <c r="C307" s="219">
        <f t="shared" si="8"/>
        <v>-3.6603221083455484E-3</v>
      </c>
      <c r="D307" s="219">
        <f t="shared" si="9"/>
        <v>1.0069245180730046E-2</v>
      </c>
      <c r="E307" s="219"/>
      <c r="F307" s="220"/>
    </row>
    <row r="308" spans="1:6" x14ac:dyDescent="0.35">
      <c r="A308" s="218">
        <v>43983</v>
      </c>
      <c r="B308" s="220">
        <v>137.19999999999999</v>
      </c>
      <c r="C308" s="219">
        <f t="shared" si="8"/>
        <v>6.6030814380042546E-3</v>
      </c>
      <c r="D308" s="219">
        <f t="shared" si="9"/>
        <v>1.3383494924024797E-2</v>
      </c>
      <c r="E308" s="219"/>
      <c r="F308" s="220"/>
    </row>
    <row r="309" spans="1:6" x14ac:dyDescent="0.35">
      <c r="A309" s="218">
        <v>44013</v>
      </c>
      <c r="B309" s="220">
        <v>137.19999999999999</v>
      </c>
      <c r="C309" s="219">
        <f t="shared" si="8"/>
        <v>1.4598540145984717E-3</v>
      </c>
      <c r="D309" s="219">
        <f t="shared" si="9"/>
        <v>1.0739060047440852E-2</v>
      </c>
      <c r="E309" s="219"/>
      <c r="F309" s="220"/>
    </row>
    <row r="310" spans="1:6" x14ac:dyDescent="0.35">
      <c r="A310" s="218">
        <v>44044</v>
      </c>
      <c r="B310" s="220">
        <v>137</v>
      </c>
      <c r="C310" s="219">
        <f t="shared" si="8"/>
        <v>1.4619883040933868E-3</v>
      </c>
      <c r="D310" s="219">
        <f t="shared" si="9"/>
        <v>1.0378335832731178E-2</v>
      </c>
      <c r="E310" s="219"/>
      <c r="F310" s="220"/>
    </row>
    <row r="311" spans="1:6" x14ac:dyDescent="0.35">
      <c r="A311" s="218">
        <v>44075</v>
      </c>
      <c r="B311" s="220">
        <v>136.9</v>
      </c>
      <c r="C311" s="219">
        <f t="shared" si="8"/>
        <v>5.1395007342145416E-3</v>
      </c>
      <c r="D311" s="219">
        <f t="shared" si="9"/>
        <v>1.189632917717609E-2</v>
      </c>
      <c r="E311" s="219"/>
      <c r="F311" s="220"/>
    </row>
    <row r="312" spans="1:6" x14ac:dyDescent="0.35">
      <c r="A312" s="218">
        <v>44105</v>
      </c>
      <c r="B312" s="220">
        <v>137.5</v>
      </c>
      <c r="C312" s="219">
        <f t="shared" si="8"/>
        <v>6.5885797950220315E-3</v>
      </c>
      <c r="D312" s="219">
        <f t="shared" si="9"/>
        <v>1.2597754922297089E-2</v>
      </c>
      <c r="E312" s="219"/>
      <c r="F312" s="220"/>
    </row>
    <row r="313" spans="1:6" x14ac:dyDescent="0.35">
      <c r="A313" s="218">
        <v>44136</v>
      </c>
      <c r="B313" s="220">
        <v>137.69999999999999</v>
      </c>
      <c r="C313" s="219">
        <f t="shared" si="8"/>
        <v>9.5307917888560745E-3</v>
      </c>
      <c r="D313" s="219">
        <f t="shared" si="9"/>
        <v>1.5608524066878626E-2</v>
      </c>
      <c r="E313" s="219"/>
      <c r="F313" s="220"/>
    </row>
    <row r="314" spans="1:6" x14ac:dyDescent="0.35">
      <c r="A314" s="218">
        <v>44166</v>
      </c>
      <c r="B314" s="220">
        <v>137.4</v>
      </c>
      <c r="C314" s="219">
        <f t="shared" si="8"/>
        <v>7.3313782991202281E-3</v>
      </c>
      <c r="D314" s="219">
        <f t="shared" si="9"/>
        <v>1.4881770205895428E-2</v>
      </c>
      <c r="E314" s="219"/>
      <c r="F314" s="220"/>
    </row>
    <row r="315" spans="1:6" x14ac:dyDescent="0.35">
      <c r="A315" s="218">
        <v>44197</v>
      </c>
      <c r="B315" s="220">
        <v>138.19999999999999</v>
      </c>
      <c r="C315" s="219">
        <f t="shared" si="8"/>
        <v>1.0233918128654818E-2</v>
      </c>
      <c r="D315" s="219">
        <f t="shared" si="9"/>
        <v>1.706987848650332E-2</v>
      </c>
      <c r="E315" s="219"/>
      <c r="F315" s="220"/>
    </row>
    <row r="316" spans="1:6" x14ac:dyDescent="0.35">
      <c r="A316" s="218">
        <v>44228</v>
      </c>
      <c r="B316" s="220">
        <v>138.9</v>
      </c>
      <c r="C316" s="219">
        <f t="shared" si="8"/>
        <v>1.0917030567685559E-2</v>
      </c>
      <c r="D316" s="219">
        <f t="shared" si="9"/>
        <v>1.6225247987295521E-2</v>
      </c>
      <c r="E316" s="219"/>
      <c r="F316" s="220"/>
    </row>
    <row r="317" spans="1:6" x14ac:dyDescent="0.35">
      <c r="A317" s="218">
        <v>44256</v>
      </c>
      <c r="B317" s="220">
        <v>139.6</v>
      </c>
      <c r="C317" s="219">
        <f t="shared" si="8"/>
        <v>2.196193265007329E-2</v>
      </c>
      <c r="D317" s="219">
        <f t="shared" si="9"/>
        <v>1.5391157319861515E-2</v>
      </c>
      <c r="E317" s="219"/>
      <c r="F317" s="220"/>
    </row>
    <row r="318" spans="1:6" x14ac:dyDescent="0.35">
      <c r="A318" s="218">
        <v>44287</v>
      </c>
      <c r="B318" s="220">
        <v>140.30000000000001</v>
      </c>
      <c r="C318" s="219">
        <f t="shared" si="8"/>
        <v>3.3898305084745894E-2</v>
      </c>
      <c r="D318" s="219">
        <f t="shared" si="9"/>
        <v>1.5685801347455897E-2</v>
      </c>
      <c r="E318" s="219"/>
      <c r="F318" s="220"/>
    </row>
    <row r="319" spans="1:6" x14ac:dyDescent="0.35">
      <c r="A319" s="218">
        <v>44317</v>
      </c>
      <c r="B319" s="220">
        <v>141</v>
      </c>
      <c r="C319" s="219">
        <f t="shared" si="8"/>
        <v>3.6002939015429947E-2</v>
      </c>
      <c r="D319" s="219">
        <f t="shared" si="9"/>
        <v>1.5977772667020718E-2</v>
      </c>
      <c r="E319" s="219"/>
      <c r="F319" s="220"/>
    </row>
    <row r="320" spans="1:6" x14ac:dyDescent="0.35">
      <c r="A320" s="218">
        <v>44348</v>
      </c>
      <c r="B320" s="220">
        <v>141.4</v>
      </c>
      <c r="C320" s="219">
        <f t="shared" si="8"/>
        <v>3.0612244897959329E-2</v>
      </c>
      <c r="D320" s="219">
        <f t="shared" si="9"/>
        <v>1.8536922002351686E-2</v>
      </c>
      <c r="E320" s="219"/>
      <c r="F320" s="220"/>
    </row>
    <row r="321" spans="1:6" x14ac:dyDescent="0.35">
      <c r="A321" s="218">
        <v>44378</v>
      </c>
      <c r="B321" s="220">
        <v>142.30000000000001</v>
      </c>
      <c r="C321" s="219">
        <f t="shared" si="8"/>
        <v>3.7172011661807725E-2</v>
      </c>
      <c r="D321" s="219">
        <f t="shared" si="9"/>
        <v>1.9159522050822719E-2</v>
      </c>
      <c r="E321" s="219"/>
      <c r="F321" s="220"/>
    </row>
    <row r="322" spans="1:6" x14ac:dyDescent="0.35">
      <c r="A322" s="218">
        <v>44409</v>
      </c>
      <c r="B322" s="220">
        <v>142.6</v>
      </c>
      <c r="C322" s="219">
        <f t="shared" si="8"/>
        <v>4.0875912408758985E-2</v>
      </c>
      <c r="D322" s="219">
        <f t="shared" si="9"/>
        <v>2.0978775890426293E-2</v>
      </c>
      <c r="E322" s="219"/>
      <c r="F322" s="220"/>
    </row>
    <row r="323" spans="1:6" x14ac:dyDescent="0.35">
      <c r="A323" s="218">
        <v>44440</v>
      </c>
      <c r="B323" s="220">
        <v>142.9</v>
      </c>
      <c r="C323" s="219">
        <f t="shared" si="8"/>
        <v>4.3827611395178989E-2</v>
      </c>
      <c r="D323" s="219">
        <f t="shared" si="9"/>
        <v>2.4300914853802924E-2</v>
      </c>
      <c r="E323" s="219"/>
      <c r="F323" s="220"/>
    </row>
    <row r="324" spans="1:6" x14ac:dyDescent="0.35">
      <c r="A324" s="218">
        <v>44470</v>
      </c>
      <c r="B324" s="220">
        <v>143.9</v>
      </c>
      <c r="C324" s="219">
        <f t="shared" si="8"/>
        <v>4.6545454545454668E-2</v>
      </c>
      <c r="D324" s="219">
        <f t="shared" si="9"/>
        <v>2.6372594520062576E-2</v>
      </c>
      <c r="E324" s="219"/>
      <c r="F324" s="220"/>
    </row>
    <row r="325" spans="1:6" x14ac:dyDescent="0.35">
      <c r="A325" s="218">
        <v>44501</v>
      </c>
      <c r="B325" s="220">
        <v>144.19999999999999</v>
      </c>
      <c r="C325" s="219">
        <f t="shared" si="8"/>
        <v>4.7204066811910028E-2</v>
      </c>
      <c r="D325" s="219">
        <f t="shared" si="9"/>
        <v>2.8194899196226197E-2</v>
      </c>
      <c r="E325" s="219"/>
      <c r="F325" s="220"/>
    </row>
    <row r="326" spans="1:6" x14ac:dyDescent="0.35">
      <c r="A326" s="218">
        <v>44531</v>
      </c>
      <c r="B326" s="220">
        <v>144</v>
      </c>
      <c r="C326" s="219">
        <f t="shared" si="8"/>
        <v>4.8034934497816595E-2</v>
      </c>
      <c r="D326" s="219">
        <f t="shared" si="9"/>
        <v>2.7481617876112585E-2</v>
      </c>
      <c r="E326" s="219"/>
      <c r="F326" s="220"/>
    </row>
    <row r="327" spans="1:6" x14ac:dyDescent="0.35">
      <c r="A327" s="218">
        <v>44562</v>
      </c>
      <c r="B327" s="220">
        <v>145.30000000000001</v>
      </c>
      <c r="C327" s="219">
        <f t="shared" si="8"/>
        <v>5.137481910274988E-2</v>
      </c>
      <c r="D327" s="219">
        <f t="shared" si="9"/>
        <v>3.0599099031226817E-2</v>
      </c>
      <c r="E327" s="219"/>
      <c r="F327" s="220"/>
    </row>
    <row r="328" spans="1:6" x14ac:dyDescent="0.35">
      <c r="A328" s="218">
        <v>44593</v>
      </c>
      <c r="B328" s="220">
        <v>146.80000000000001</v>
      </c>
      <c r="C328" s="219">
        <f t="shared" si="8"/>
        <v>5.6875449964002955E-2</v>
      </c>
      <c r="D328" s="219">
        <f t="shared" si="9"/>
        <v>3.3640842632244539E-2</v>
      </c>
      <c r="E328" s="219"/>
      <c r="F328" s="220"/>
    </row>
    <row r="329" spans="1:6" x14ac:dyDescent="0.35">
      <c r="A329" s="218">
        <v>44621</v>
      </c>
      <c r="B329" s="220">
        <v>148.9</v>
      </c>
      <c r="C329" s="219">
        <f t="shared" si="8"/>
        <v>6.6618911174785245E-2</v>
      </c>
      <c r="D329" s="219">
        <f t="shared" si="9"/>
        <v>4.4051686395506051E-2</v>
      </c>
      <c r="E329" s="219"/>
      <c r="F329" s="220"/>
    </row>
    <row r="330" spans="1:6" x14ac:dyDescent="0.35">
      <c r="A330" s="218">
        <v>44652</v>
      </c>
      <c r="B330" s="220">
        <v>149.80000000000001</v>
      </c>
      <c r="C330" s="219">
        <f t="shared" si="8"/>
        <v>6.7712045616536098E-2</v>
      </c>
      <c r="D330" s="219">
        <f t="shared" si="9"/>
        <v>5.0669155482116368E-2</v>
      </c>
      <c r="E330" s="219"/>
      <c r="F330" s="220"/>
    </row>
    <row r="331" spans="1:6" x14ac:dyDescent="0.35">
      <c r="A331" s="218">
        <v>44682</v>
      </c>
      <c r="B331" s="220">
        <v>151.9</v>
      </c>
      <c r="C331" s="219">
        <f t="shared" si="8"/>
        <v>7.7304964539007148E-2</v>
      </c>
      <c r="D331" s="219">
        <f t="shared" si="9"/>
        <v>5.6452133074814226E-2</v>
      </c>
      <c r="E331" s="219"/>
      <c r="F331" s="220"/>
    </row>
    <row r="332" spans="1:6" x14ac:dyDescent="0.35">
      <c r="A332" s="218">
        <v>44713</v>
      </c>
      <c r="B332" s="220">
        <v>152.9</v>
      </c>
      <c r="C332" s="219">
        <f t="shared" si="8"/>
        <v>8.1329561527581307E-2</v>
      </c>
      <c r="D332" s="219">
        <f t="shared" si="9"/>
        <v>5.5666371009547078E-2</v>
      </c>
      <c r="E332" s="219"/>
      <c r="F332" s="220"/>
    </row>
    <row r="333" spans="1:6" x14ac:dyDescent="0.35">
      <c r="A333" s="218">
        <v>44743</v>
      </c>
      <c r="B333" s="220">
        <v>153.1</v>
      </c>
      <c r="C333" s="219">
        <f t="shared" si="8"/>
        <v>7.5895994378074372E-2</v>
      </c>
      <c r="D333" s="219">
        <f t="shared" si="9"/>
        <v>5.6356574660274772E-2</v>
      </c>
      <c r="E333" s="219"/>
      <c r="F333" s="220"/>
    </row>
    <row r="334" spans="1:6" x14ac:dyDescent="0.35">
      <c r="A334" s="218">
        <v>44774</v>
      </c>
      <c r="B334" s="220">
        <v>152.6</v>
      </c>
      <c r="C334" s="219">
        <f t="shared" si="8"/>
        <v>7.0126227208976211E-2</v>
      </c>
      <c r="D334" s="219">
        <f t="shared" si="9"/>
        <v>5.5399740922218665E-2</v>
      </c>
      <c r="E334" s="219"/>
      <c r="F334" s="220"/>
    </row>
    <row r="335" spans="1:6" x14ac:dyDescent="0.35">
      <c r="A335" s="218">
        <v>44805</v>
      </c>
      <c r="B335" s="220">
        <v>152.69999999999999</v>
      </c>
      <c r="C335" s="219">
        <f t="shared" si="8"/>
        <v>6.8579426172148183E-2</v>
      </c>
      <c r="D335" s="219">
        <f t="shared" si="9"/>
        <v>5.6131009869184956E-2</v>
      </c>
      <c r="E335" s="219"/>
      <c r="F335" s="220"/>
    </row>
    <row r="336" spans="1:6" x14ac:dyDescent="0.35">
      <c r="A336" s="218">
        <v>44835</v>
      </c>
      <c r="B336" s="220">
        <v>153.80000000000001</v>
      </c>
      <c r="C336" s="219">
        <f t="shared" si="8"/>
        <v>6.8797776233495478E-2</v>
      </c>
      <c r="D336" s="219">
        <f t="shared" si="9"/>
        <v>5.7613093028568096E-2</v>
      </c>
      <c r="E336" s="219"/>
      <c r="F336" s="220"/>
    </row>
    <row r="337" spans="1:10" x14ac:dyDescent="0.35">
      <c r="A337" s="218">
        <v>44866</v>
      </c>
      <c r="B337" s="220">
        <v>154</v>
      </c>
      <c r="C337" s="219">
        <f t="shared" si="8"/>
        <v>6.7961165048543881E-2</v>
      </c>
      <c r="D337" s="219">
        <f t="shared" si="9"/>
        <v>5.7531689944098297E-2</v>
      </c>
      <c r="E337" s="219"/>
      <c r="F337" s="220"/>
    </row>
    <row r="338" spans="1:10" x14ac:dyDescent="0.35">
      <c r="A338" s="218">
        <v>44896</v>
      </c>
      <c r="B338" s="220">
        <v>153.1</v>
      </c>
      <c r="C338" s="219">
        <f t="shared" si="8"/>
        <v>6.3194444444444331E-2</v>
      </c>
      <c r="D338" s="219">
        <f t="shared" si="9"/>
        <v>5.5587476214915998E-2</v>
      </c>
      <c r="E338" s="219"/>
      <c r="F338" s="220"/>
      <c r="G338" s="221"/>
      <c r="H338" s="222"/>
      <c r="I338" s="222"/>
      <c r="J338" s="222"/>
    </row>
    <row r="339" spans="1:10" x14ac:dyDescent="0.35">
      <c r="A339" s="291">
        <v>44927</v>
      </c>
      <c r="B339" s="292">
        <v>153.9</v>
      </c>
      <c r="C339" s="293">
        <f t="shared" ref="C339:C350" si="10">B339/B327-1</f>
        <v>5.9187887130075723E-2</v>
      </c>
      <c r="D339" s="293">
        <f t="shared" ref="D339:D350" si="11">(B339/B315)^0.5-1</f>
        <v>5.5274122314769469E-2</v>
      </c>
      <c r="F339" s="220"/>
      <c r="G339" s="221"/>
      <c r="H339" s="223"/>
      <c r="I339" s="223"/>
      <c r="J339" s="222"/>
    </row>
    <row r="340" spans="1:10" x14ac:dyDescent="0.35">
      <c r="A340" s="218">
        <v>44958</v>
      </c>
      <c r="B340" s="220">
        <v>154.5</v>
      </c>
      <c r="C340" s="219">
        <f t="shared" si="10"/>
        <v>5.2452316076294192E-2</v>
      </c>
      <c r="D340" s="219">
        <f t="shared" si="11"/>
        <v>5.4661564255942041E-2</v>
      </c>
      <c r="F340" s="220"/>
      <c r="G340" s="221"/>
      <c r="H340" s="223"/>
      <c r="I340" s="223"/>
      <c r="J340" s="222"/>
    </row>
    <row r="341" spans="1:10" x14ac:dyDescent="0.35">
      <c r="A341" s="218">
        <v>44986</v>
      </c>
      <c r="B341" s="220">
        <v>155.30000000000001</v>
      </c>
      <c r="C341" s="219">
        <f t="shared" si="10"/>
        <v>4.2981867024848963E-2</v>
      </c>
      <c r="D341" s="219">
        <f t="shared" si="11"/>
        <v>5.4734176644091193E-2</v>
      </c>
      <c r="F341" s="220"/>
      <c r="G341" s="221"/>
      <c r="H341" s="223"/>
      <c r="I341" s="223"/>
      <c r="J341" s="222"/>
    </row>
    <row r="342" spans="1:10" x14ac:dyDescent="0.35">
      <c r="A342" s="218">
        <v>45017</v>
      </c>
      <c r="B342" s="220">
        <v>156.4</v>
      </c>
      <c r="C342" s="219">
        <f t="shared" si="10"/>
        <v>4.4058744993324295E-2</v>
      </c>
      <c r="D342" s="219">
        <f t="shared" si="11"/>
        <v>5.5819159875712732E-2</v>
      </c>
      <c r="F342" s="220"/>
      <c r="G342" s="221"/>
      <c r="H342" s="223"/>
      <c r="I342" s="223"/>
      <c r="J342" s="222"/>
    </row>
    <row r="343" spans="1:10" x14ac:dyDescent="0.35">
      <c r="A343" s="218">
        <v>45047</v>
      </c>
      <c r="B343" s="220">
        <v>157</v>
      </c>
      <c r="C343" s="219">
        <f t="shared" si="10"/>
        <v>3.3574720210664877E-2</v>
      </c>
      <c r="D343" s="219">
        <f t="shared" si="11"/>
        <v>5.5213332603869514E-2</v>
      </c>
      <c r="F343" s="220"/>
      <c r="G343" s="221"/>
      <c r="H343" s="223"/>
      <c r="I343" s="223"/>
      <c r="J343" s="222"/>
    </row>
    <row r="344" spans="1:10" x14ac:dyDescent="0.35">
      <c r="A344" s="218">
        <v>45078</v>
      </c>
      <c r="B344" s="220">
        <v>157.19999999999999</v>
      </c>
      <c r="C344" s="219">
        <f t="shared" si="10"/>
        <v>2.8122956180510084E-2</v>
      </c>
      <c r="D344" s="219">
        <f t="shared" si="11"/>
        <v>5.4390698651648695E-2</v>
      </c>
      <c r="F344" s="220"/>
      <c r="G344" s="221"/>
      <c r="H344" s="223"/>
      <c r="I344" s="223"/>
      <c r="J344" s="222"/>
    </row>
    <row r="345" spans="1:10" x14ac:dyDescent="0.35">
      <c r="A345" s="218">
        <v>45108</v>
      </c>
      <c r="B345" s="220">
        <v>158.1</v>
      </c>
      <c r="C345" s="219">
        <f t="shared" si="10"/>
        <v>3.2658393207054104E-2</v>
      </c>
      <c r="D345" s="219">
        <f t="shared" si="11"/>
        <v>5.4055515052394254E-2</v>
      </c>
      <c r="F345" s="220"/>
      <c r="G345" s="221"/>
      <c r="H345" s="223"/>
      <c r="I345" s="223"/>
      <c r="J345" s="222"/>
    </row>
    <row r="346" spans="1:10" x14ac:dyDescent="0.35">
      <c r="A346" s="218">
        <v>45139</v>
      </c>
      <c r="B346" s="220">
        <v>158.69999999999999</v>
      </c>
      <c r="C346" s="219">
        <f t="shared" si="10"/>
        <v>3.997378768020976E-2</v>
      </c>
      <c r="D346" s="219">
        <f t="shared" si="11"/>
        <v>5.4942285533408519E-2</v>
      </c>
      <c r="F346" s="220"/>
      <c r="G346" s="221"/>
      <c r="H346" s="223"/>
      <c r="I346" s="223"/>
      <c r="J346" s="222"/>
    </row>
    <row r="347" spans="1:10" x14ac:dyDescent="0.35">
      <c r="A347" s="218">
        <v>45170</v>
      </c>
      <c r="B347" s="220">
        <v>158.5</v>
      </c>
      <c r="C347" s="219">
        <f t="shared" si="10"/>
        <v>3.7982973149967236E-2</v>
      </c>
      <c r="D347" s="219">
        <f t="shared" si="11"/>
        <v>5.3170095390603356E-2</v>
      </c>
      <c r="F347" s="220"/>
      <c r="G347" s="221"/>
      <c r="H347" s="223"/>
      <c r="I347" s="223"/>
      <c r="J347" s="222"/>
    </row>
    <row r="348" spans="1:10" x14ac:dyDescent="0.35">
      <c r="A348" s="218">
        <v>45200</v>
      </c>
      <c r="B348" s="220">
        <v>158.6</v>
      </c>
      <c r="C348" s="219">
        <f t="shared" si="10"/>
        <v>3.1209362808842567E-2</v>
      </c>
      <c r="D348" s="219">
        <f t="shared" si="11"/>
        <v>4.9835355568315309E-2</v>
      </c>
      <c r="F348" s="220"/>
      <c r="G348" s="221"/>
      <c r="H348" s="223"/>
      <c r="I348" s="223"/>
      <c r="J348" s="222"/>
    </row>
    <row r="349" spans="1:10" x14ac:dyDescent="0.35">
      <c r="A349" s="218">
        <v>45231</v>
      </c>
      <c r="B349" s="220">
        <v>158.80000000000001</v>
      </c>
      <c r="C349" s="219">
        <f t="shared" si="10"/>
        <v>3.1168831168831179E-2</v>
      </c>
      <c r="D349" s="219">
        <f t="shared" si="11"/>
        <v>4.9403767049085001E-2</v>
      </c>
      <c r="F349" s="220"/>
      <c r="G349" s="221"/>
      <c r="H349" s="223"/>
      <c r="I349" s="223"/>
      <c r="J349" s="222"/>
    </row>
    <row r="350" spans="1:10" x14ac:dyDescent="0.35">
      <c r="A350" s="218">
        <v>45261</v>
      </c>
      <c r="B350" s="220">
        <v>158.30000000000001</v>
      </c>
      <c r="C350" s="219">
        <f t="shared" si="10"/>
        <v>3.3964728935336419E-2</v>
      </c>
      <c r="D350" s="219">
        <f t="shared" si="11"/>
        <v>4.847773250344023E-2</v>
      </c>
      <c r="F350" s="220"/>
      <c r="G350" s="221"/>
      <c r="H350" s="222"/>
      <c r="I350" s="222"/>
      <c r="J350" s="222"/>
    </row>
    <row r="351" spans="1:10" x14ac:dyDescent="0.35">
      <c r="A351" s="291">
        <v>45292</v>
      </c>
      <c r="B351" s="292">
        <v>158.30000000000001</v>
      </c>
      <c r="C351" s="219">
        <f t="shared" ref="C351:C362" si="12">B351/B339-1</f>
        <v>2.8589993502274202E-2</v>
      </c>
      <c r="D351" s="219">
        <f t="shared" ref="D351:D362" si="13">(B351/B327)^0.5-1</f>
        <v>4.3776825734702873E-2</v>
      </c>
      <c r="F351" s="220"/>
      <c r="G351" s="221"/>
      <c r="H351" s="223"/>
      <c r="I351" s="223"/>
      <c r="J351" s="222"/>
    </row>
    <row r="352" spans="1:10" x14ac:dyDescent="0.35">
      <c r="A352" s="218">
        <v>45323</v>
      </c>
      <c r="B352" s="220">
        <v>158.80000000000001</v>
      </c>
      <c r="C352" s="219">
        <f t="shared" si="12"/>
        <v>2.7831715210355989E-2</v>
      </c>
      <c r="D352" s="219">
        <f t="shared" si="13"/>
        <v>4.0069165589389666E-2</v>
      </c>
    </row>
    <row r="353" spans="1:4" x14ac:dyDescent="0.35">
      <c r="A353" s="218">
        <v>45352</v>
      </c>
      <c r="B353" s="220">
        <v>159.80000000000001</v>
      </c>
      <c r="C353" s="219">
        <f t="shared" si="12"/>
        <v>2.8976175144880933E-2</v>
      </c>
      <c r="D353" s="219">
        <f t="shared" si="13"/>
        <v>3.5955352453326483E-2</v>
      </c>
    </row>
    <row r="354" spans="1:4" x14ac:dyDescent="0.35">
      <c r="A354" s="218">
        <v>45383</v>
      </c>
      <c r="B354" s="220">
        <v>160.6</v>
      </c>
      <c r="C354" s="219">
        <f t="shared" si="12"/>
        <v>2.6854219948849067E-2</v>
      </c>
      <c r="D354" s="219">
        <f t="shared" si="13"/>
        <v>3.5420749343422431E-2</v>
      </c>
    </row>
    <row r="355" spans="1:4" x14ac:dyDescent="0.35">
      <c r="A355" s="218">
        <v>45413</v>
      </c>
      <c r="B355" s="220">
        <v>161.5</v>
      </c>
      <c r="C355" s="219">
        <f t="shared" si="12"/>
        <v>2.866242038216571E-2</v>
      </c>
      <c r="D355" s="219">
        <f t="shared" si="13"/>
        <v>3.1115644987371072E-2</v>
      </c>
    </row>
    <row r="356" spans="1:4" x14ac:dyDescent="0.35">
      <c r="A356" s="218">
        <v>45444</v>
      </c>
      <c r="B356" s="220">
        <v>161.4</v>
      </c>
      <c r="C356" s="219">
        <f t="shared" si="12"/>
        <v>2.6717557251908497E-2</v>
      </c>
      <c r="D356" s="219">
        <f t="shared" si="13"/>
        <v>2.7420016412111892E-2</v>
      </c>
    </row>
    <row r="357" spans="1:4" x14ac:dyDescent="0.35">
      <c r="A357" s="218">
        <v>45474</v>
      </c>
      <c r="B357" s="220">
        <v>162.1</v>
      </c>
      <c r="C357" s="219">
        <f t="shared" si="12"/>
        <v>2.5300442757748343E-2</v>
      </c>
      <c r="D357" s="219">
        <f t="shared" si="13"/>
        <v>2.8972841124923709E-2</v>
      </c>
    </row>
    <row r="358" spans="1:4" x14ac:dyDescent="0.35">
      <c r="A358" s="218">
        <v>45505</v>
      </c>
      <c r="B358" s="220">
        <v>161.80000000000001</v>
      </c>
      <c r="C358" s="219">
        <f t="shared" si="12"/>
        <v>1.953371140516702E-2</v>
      </c>
      <c r="D358" s="219">
        <f t="shared" si="13"/>
        <v>2.9703032683546793E-2</v>
      </c>
    </row>
    <row r="359" spans="1:4" x14ac:dyDescent="0.35">
      <c r="A359" s="218">
        <v>45536</v>
      </c>
      <c r="B359" s="220">
        <v>161.1</v>
      </c>
      <c r="C359" s="219">
        <f t="shared" si="12"/>
        <v>1.6403785488958933E-2</v>
      </c>
      <c r="D359" s="219">
        <f t="shared" si="13"/>
        <v>2.7136711048101558E-2</v>
      </c>
    </row>
    <row r="360" spans="1:4" x14ac:dyDescent="0.35">
      <c r="A360" s="218">
        <v>45566</v>
      </c>
      <c r="B360" s="220">
        <v>161.80000000000001</v>
      </c>
      <c r="C360" s="219">
        <f t="shared" si="12"/>
        <v>2.0176544766708826E-2</v>
      </c>
      <c r="D360" s="219">
        <f t="shared" si="13"/>
        <v>2.5678119431922219E-2</v>
      </c>
    </row>
    <row r="361" spans="1:4" x14ac:dyDescent="0.35">
      <c r="A361" s="218">
        <v>45597</v>
      </c>
      <c r="B361" s="220">
        <v>161.80000000000001</v>
      </c>
      <c r="C361" s="219">
        <f t="shared" si="12"/>
        <v>1.8891687657430767E-2</v>
      </c>
      <c r="D361" s="219">
        <f t="shared" si="13"/>
        <v>2.5011878296710588E-2</v>
      </c>
    </row>
    <row r="362" spans="1:4" x14ac:dyDescent="0.35">
      <c r="A362" s="218">
        <v>45627</v>
      </c>
      <c r="B362" s="220">
        <v>161.19999999999999</v>
      </c>
      <c r="C362" s="219">
        <f t="shared" si="12"/>
        <v>1.831964624131377E-2</v>
      </c>
      <c r="D362" s="219">
        <f t="shared" si="13"/>
        <v>2.6112370549847608E-2</v>
      </c>
    </row>
    <row r="363" spans="1:4" x14ac:dyDescent="0.35">
      <c r="A363" s="218">
        <v>45658</v>
      </c>
      <c r="B363" s="217">
        <v>161.30000000000001</v>
      </c>
      <c r="C363" s="219">
        <f t="shared" ref="C363" si="14">B363/B351-1</f>
        <v>1.8951358180669509E-2</v>
      </c>
      <c r="D363" s="219">
        <f t="shared" ref="D363" si="15">(B363/B339)^0.5-1</f>
        <v>2.375933250456308E-2</v>
      </c>
    </row>
  </sheetData>
  <pageMargins left="0.7" right="0.7" top="0.75" bottom="0.75" header="0.3" footer="0.3"/>
  <pageSetup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rgb="FFBDE6EF"/>
    <pageSetUpPr fitToPage="1"/>
  </sheetPr>
  <dimension ref="A1:AE29"/>
  <sheetViews>
    <sheetView zoomScale="90" zoomScaleNormal="90" workbookViewId="0">
      <selection activeCell="M24" sqref="M24"/>
    </sheetView>
  </sheetViews>
  <sheetFormatPr defaultColWidth="11.453125" defaultRowHeight="12" customHeight="1" x14ac:dyDescent="0.25"/>
  <cols>
    <col min="2" max="2" width="11.36328125" customWidth="1"/>
    <col min="5" max="5" width="11.453125" customWidth="1"/>
  </cols>
  <sheetData>
    <row r="1" spans="1:11" ht="12" customHeight="1" x14ac:dyDescent="0.25">
      <c r="A1" s="343" t="s">
        <v>200</v>
      </c>
      <c r="B1" s="343"/>
      <c r="C1" s="343"/>
      <c r="D1" s="343"/>
      <c r="E1" s="343"/>
      <c r="F1" s="343"/>
      <c r="G1" s="343"/>
      <c r="H1" s="343"/>
      <c r="I1" s="343"/>
      <c r="J1" s="343"/>
      <c r="K1" s="35"/>
    </row>
    <row r="2" spans="1:11" ht="12" customHeight="1" x14ac:dyDescent="0.25">
      <c r="A2" s="343"/>
      <c r="B2" s="343"/>
      <c r="C2" s="343"/>
      <c r="D2" s="343"/>
      <c r="E2" s="343"/>
      <c r="F2" s="343"/>
      <c r="G2" s="343"/>
      <c r="H2" s="343"/>
      <c r="I2" s="343"/>
      <c r="J2" s="343"/>
      <c r="K2" s="35"/>
    </row>
    <row r="4" spans="1:11" s="42" customFormat="1" ht="205.25" customHeight="1" x14ac:dyDescent="0.25">
      <c r="A4" s="362" t="s">
        <v>215</v>
      </c>
      <c r="B4" s="362"/>
      <c r="C4" s="362"/>
      <c r="D4" s="362"/>
      <c r="E4" s="362"/>
      <c r="F4" s="362"/>
      <c r="G4" s="362"/>
      <c r="H4" s="362"/>
      <c r="I4" s="362"/>
      <c r="J4" s="362"/>
    </row>
    <row r="5" spans="1:11" s="42" customFormat="1" ht="23" customHeight="1" x14ac:dyDescent="0.25">
      <c r="A5" s="363" t="s">
        <v>5</v>
      </c>
      <c r="B5" s="363"/>
      <c r="C5" s="363"/>
      <c r="D5" s="363"/>
      <c r="E5" s="363"/>
      <c r="F5" s="363"/>
      <c r="G5" s="363"/>
      <c r="H5" s="363"/>
      <c r="I5" s="363"/>
      <c r="J5" s="363"/>
    </row>
    <row r="6" spans="1:11" s="42" customFormat="1" ht="15" customHeight="1" x14ac:dyDescent="0.25">
      <c r="A6" s="37"/>
      <c r="B6" s="364" t="s">
        <v>201</v>
      </c>
      <c r="C6" s="364"/>
      <c r="D6" s="364"/>
      <c r="E6" s="364"/>
      <c r="F6" s="364"/>
      <c r="G6" s="364"/>
      <c r="H6" s="364"/>
      <c r="I6" s="364"/>
      <c r="J6" s="364"/>
    </row>
    <row r="7" spans="1:11" s="42" customFormat="1" ht="15" customHeight="1" x14ac:dyDescent="0.25">
      <c r="A7" s="37"/>
      <c r="B7" s="227"/>
      <c r="C7" s="364" t="s">
        <v>185</v>
      </c>
      <c r="D7" s="364"/>
      <c r="E7" s="364"/>
      <c r="F7" s="364"/>
      <c r="G7" s="364"/>
      <c r="H7" s="364"/>
      <c r="I7" s="364"/>
      <c r="J7" s="364"/>
    </row>
    <row r="8" spans="1:11" s="42" customFormat="1" ht="21.5" customHeight="1" x14ac:dyDescent="0.25">
      <c r="A8" s="37"/>
      <c r="B8" s="363" t="s">
        <v>202</v>
      </c>
      <c r="C8" s="363"/>
      <c r="D8" s="363"/>
      <c r="E8" s="363"/>
      <c r="F8" s="363"/>
      <c r="G8" s="363"/>
      <c r="H8" s="363"/>
      <c r="I8" s="363"/>
      <c r="J8" s="363"/>
    </row>
    <row r="9" spans="1:11" s="42" customFormat="1" ht="15.5" customHeight="1" x14ac:dyDescent="0.25">
      <c r="A9" s="37"/>
      <c r="B9" s="226"/>
      <c r="C9" s="364" t="s">
        <v>6</v>
      </c>
      <c r="D9" s="364"/>
      <c r="E9" s="364"/>
      <c r="F9" s="364"/>
      <c r="G9" s="364"/>
      <c r="H9" s="364"/>
      <c r="I9" s="364"/>
      <c r="J9" s="364"/>
    </row>
    <row r="10" spans="1:11" s="42" customFormat="1" ht="15" customHeight="1" x14ac:dyDescent="0.25">
      <c r="A10" s="37"/>
      <c r="B10" s="226"/>
      <c r="C10" s="364" t="s">
        <v>7</v>
      </c>
      <c r="D10" s="364"/>
      <c r="E10" s="364"/>
      <c r="F10" s="364"/>
      <c r="G10" s="364"/>
      <c r="H10" s="364"/>
      <c r="I10" s="364"/>
      <c r="J10" s="364"/>
    </row>
    <row r="11" spans="1:11" s="42" customFormat="1" ht="15.5" customHeight="1" x14ac:dyDescent="0.25">
      <c r="A11" s="37"/>
      <c r="B11" s="226"/>
      <c r="C11" s="364" t="s">
        <v>8</v>
      </c>
      <c r="D11" s="364"/>
      <c r="E11" s="364"/>
      <c r="F11" s="364"/>
      <c r="G11" s="364"/>
      <c r="H11" s="364"/>
      <c r="I11" s="364"/>
      <c r="J11" s="364"/>
    </row>
    <row r="12" spans="1:11" s="42" customFormat="1" ht="15.5" customHeight="1" x14ac:dyDescent="0.25">
      <c r="A12" s="37"/>
      <c r="B12" s="226"/>
      <c r="C12" s="364" t="s">
        <v>9</v>
      </c>
      <c r="D12" s="364"/>
      <c r="E12" s="364"/>
      <c r="F12" s="364"/>
      <c r="G12" s="364"/>
      <c r="H12" s="364"/>
      <c r="I12" s="364"/>
      <c r="J12" s="364"/>
    </row>
    <row r="13" spans="1:11" s="42" customFormat="1" ht="15.5" customHeight="1" x14ac:dyDescent="0.25">
      <c r="A13" s="37"/>
      <c r="B13" s="226"/>
      <c r="C13" s="364" t="s">
        <v>178</v>
      </c>
      <c r="D13" s="364"/>
      <c r="E13" s="364"/>
      <c r="F13" s="364"/>
      <c r="G13" s="364"/>
      <c r="H13" s="364"/>
      <c r="I13" s="364"/>
      <c r="J13" s="364"/>
    </row>
    <row r="14" spans="1:11" s="42" customFormat="1" ht="15.5" customHeight="1" x14ac:dyDescent="0.25">
      <c r="A14" s="37"/>
      <c r="B14" s="226"/>
      <c r="C14" s="364" t="s">
        <v>179</v>
      </c>
      <c r="D14" s="364"/>
      <c r="E14" s="364"/>
      <c r="F14" s="364"/>
      <c r="G14" s="364"/>
      <c r="H14" s="364"/>
      <c r="I14" s="364"/>
      <c r="J14" s="364"/>
    </row>
    <row r="15" spans="1:11" s="42" customFormat="1" ht="15.5" customHeight="1" x14ac:dyDescent="0.25">
      <c r="A15" s="37"/>
      <c r="B15" s="226"/>
      <c r="C15" s="364" t="s">
        <v>10</v>
      </c>
      <c r="D15" s="364"/>
      <c r="E15" s="364"/>
      <c r="F15" s="364"/>
      <c r="G15" s="364"/>
      <c r="H15" s="364"/>
      <c r="I15" s="364"/>
      <c r="J15" s="364"/>
    </row>
    <row r="16" spans="1:11" s="42" customFormat="1" ht="15" customHeight="1" x14ac:dyDescent="0.25">
      <c r="A16" s="37"/>
      <c r="B16" s="364" t="s">
        <v>11</v>
      </c>
      <c r="C16" s="364"/>
      <c r="D16" s="364"/>
      <c r="E16" s="364"/>
      <c r="F16" s="364"/>
      <c r="G16" s="364"/>
      <c r="H16" s="364"/>
      <c r="I16" s="364"/>
      <c r="J16" s="364"/>
    </row>
    <row r="17" spans="1:31" s="42" customFormat="1" ht="15" customHeight="1" x14ac:dyDescent="0.25">
      <c r="A17" s="37"/>
      <c r="B17" s="364" t="s">
        <v>282</v>
      </c>
      <c r="C17" s="364"/>
      <c r="D17" s="364"/>
      <c r="E17" s="364"/>
      <c r="F17" s="364"/>
      <c r="G17" s="364"/>
      <c r="H17" s="364"/>
      <c r="I17" s="364"/>
      <c r="J17" s="364"/>
    </row>
    <row r="18" spans="1:31" s="42" customFormat="1" ht="15" customHeight="1" x14ac:dyDescent="0.25">
      <c r="A18" s="37"/>
      <c r="B18" s="364" t="s">
        <v>283</v>
      </c>
      <c r="C18" s="364"/>
      <c r="D18" s="364"/>
      <c r="E18" s="364"/>
      <c r="F18" s="364"/>
      <c r="G18" s="364"/>
      <c r="H18" s="364"/>
      <c r="I18" s="364"/>
      <c r="J18" s="364"/>
    </row>
    <row r="19" spans="1:31" s="42" customFormat="1" ht="15" customHeight="1" x14ac:dyDescent="0.25">
      <c r="A19" s="37"/>
      <c r="B19" s="368" t="s">
        <v>12</v>
      </c>
      <c r="C19" s="368"/>
      <c r="D19" s="368"/>
      <c r="E19" s="368"/>
      <c r="F19" s="368"/>
      <c r="G19" s="368"/>
      <c r="H19" s="368"/>
      <c r="I19" s="368"/>
      <c r="J19" s="227"/>
    </row>
    <row r="20" spans="1:31" s="42" customFormat="1" ht="15" customHeight="1" x14ac:dyDescent="0.25">
      <c r="A20" s="37"/>
      <c r="B20" s="364" t="s">
        <v>284</v>
      </c>
      <c r="C20" s="364"/>
      <c r="D20" s="364"/>
      <c r="E20" s="364"/>
      <c r="F20" s="364"/>
      <c r="G20" s="364"/>
      <c r="H20" s="364"/>
      <c r="I20" s="364"/>
      <c r="J20" s="364"/>
    </row>
    <row r="21" spans="1:31" s="42" customFormat="1" ht="15" customHeight="1" x14ac:dyDescent="0.25">
      <c r="A21" s="37"/>
      <c r="B21" s="364" t="s">
        <v>286</v>
      </c>
      <c r="C21" s="364"/>
      <c r="D21" s="364"/>
      <c r="E21" s="364"/>
      <c r="F21" s="364"/>
      <c r="G21" s="364"/>
      <c r="H21" s="364"/>
      <c r="I21" s="364"/>
      <c r="J21" s="364"/>
    </row>
    <row r="22" spans="1:31" s="42" customFormat="1" ht="15" customHeight="1" x14ac:dyDescent="0.25">
      <c r="A22" s="37"/>
      <c r="B22" s="37"/>
      <c r="C22" s="37"/>
      <c r="D22" s="37"/>
      <c r="E22" s="37"/>
      <c r="F22" s="37"/>
      <c r="G22" s="37"/>
      <c r="H22" s="37"/>
      <c r="I22" s="37"/>
      <c r="J22" s="37"/>
    </row>
    <row r="23" spans="1:31" ht="20.25" customHeight="1" x14ac:dyDescent="0.25">
      <c r="A23" s="365" t="s">
        <v>203</v>
      </c>
      <c r="B23" s="365"/>
      <c r="C23" s="365"/>
      <c r="D23" s="365"/>
      <c r="E23" s="365"/>
      <c r="F23" s="365"/>
      <c r="G23" s="365"/>
      <c r="H23" s="365"/>
      <c r="I23" s="365"/>
      <c r="J23" s="365"/>
    </row>
    <row r="24" spans="1:31" s="5" customFormat="1" ht="206.25" customHeight="1" x14ac:dyDescent="0.25">
      <c r="A24" s="363" t="s">
        <v>216</v>
      </c>
      <c r="B24" s="363"/>
      <c r="C24" s="363"/>
      <c r="D24" s="363"/>
      <c r="E24" s="363"/>
      <c r="F24" s="363"/>
      <c r="G24" s="363"/>
      <c r="H24" s="363"/>
      <c r="I24" s="363"/>
      <c r="J24" s="363"/>
      <c r="M24" s="305"/>
    </row>
    <row r="25" spans="1:31" ht="15" customHeight="1" x14ac:dyDescent="0.25">
      <c r="A25" s="365" t="s">
        <v>204</v>
      </c>
      <c r="B25" s="365"/>
      <c r="C25" s="365"/>
      <c r="D25" s="365"/>
      <c r="E25" s="365"/>
      <c r="F25" s="365"/>
      <c r="G25" s="365"/>
      <c r="H25" s="365"/>
      <c r="I25" s="365"/>
      <c r="J25" s="365"/>
    </row>
    <row r="26" spans="1:31" ht="90" customHeight="1" x14ac:dyDescent="0.25">
      <c r="A26" s="363" t="s">
        <v>205</v>
      </c>
      <c r="B26" s="363"/>
      <c r="C26" s="363"/>
      <c r="D26" s="363"/>
      <c r="E26" s="363"/>
      <c r="F26" s="363"/>
      <c r="G26" s="363"/>
      <c r="H26" s="363"/>
      <c r="I26" s="363"/>
      <c r="J26" s="363"/>
    </row>
    <row r="27" spans="1:31" ht="21.75" customHeight="1" x14ac:dyDescent="0.25">
      <c r="A27" s="365" t="s">
        <v>13</v>
      </c>
      <c r="B27" s="365"/>
      <c r="C27" s="365"/>
      <c r="D27" s="365"/>
      <c r="E27" s="365"/>
      <c r="F27" s="365"/>
      <c r="G27" s="365"/>
      <c r="H27" s="365"/>
      <c r="I27" s="365"/>
      <c r="J27" s="365"/>
    </row>
    <row r="28" spans="1:31" ht="63" customHeight="1" x14ac:dyDescent="0.25">
      <c r="A28" s="367" t="s">
        <v>217</v>
      </c>
      <c r="B28" s="367"/>
      <c r="C28" s="367"/>
      <c r="D28" s="367"/>
      <c r="E28" s="367"/>
      <c r="F28" s="367"/>
      <c r="G28" s="367"/>
      <c r="H28" s="367"/>
      <c r="I28" s="367"/>
      <c r="J28" s="367"/>
    </row>
    <row r="29" spans="1:31" ht="12" customHeight="1" x14ac:dyDescent="0.4">
      <c r="M29" s="366"/>
      <c r="N29" s="366"/>
      <c r="O29" s="366"/>
      <c r="P29" s="366"/>
      <c r="Q29" s="366"/>
      <c r="R29" s="366"/>
      <c r="S29" s="366"/>
      <c r="T29" s="366"/>
      <c r="U29" s="366"/>
      <c r="V29" s="366"/>
      <c r="W29" s="366"/>
      <c r="X29" s="366"/>
      <c r="Y29" s="366"/>
      <c r="Z29" s="366"/>
      <c r="AA29" s="366"/>
      <c r="AB29" s="366"/>
      <c r="AC29" s="366"/>
      <c r="AD29" s="366"/>
      <c r="AE29" s="366"/>
    </row>
  </sheetData>
  <mergeCells count="26">
    <mergeCell ref="A25:J25"/>
    <mergeCell ref="A26:J26"/>
    <mergeCell ref="M29:AE29"/>
    <mergeCell ref="C15:J15"/>
    <mergeCell ref="A27:J27"/>
    <mergeCell ref="A28:J28"/>
    <mergeCell ref="A24:J24"/>
    <mergeCell ref="A23:J23"/>
    <mergeCell ref="B19:I19"/>
    <mergeCell ref="B16:J16"/>
    <mergeCell ref="B20:J20"/>
    <mergeCell ref="B21:J21"/>
    <mergeCell ref="B17:J17"/>
    <mergeCell ref="B18:J18"/>
    <mergeCell ref="C9:J9"/>
    <mergeCell ref="C10:J10"/>
    <mergeCell ref="C11:J11"/>
    <mergeCell ref="C12:J12"/>
    <mergeCell ref="C14:J14"/>
    <mergeCell ref="C13:J13"/>
    <mergeCell ref="A4:J4"/>
    <mergeCell ref="A1:J2"/>
    <mergeCell ref="A5:J5"/>
    <mergeCell ref="B6:J6"/>
    <mergeCell ref="B8:J8"/>
    <mergeCell ref="C7:J7"/>
  </mergeCells>
  <hyperlinks>
    <hyperlink ref="B6:J6" location="'Résumé des taux'!A1" display="• Calculs pour établir les Normes d'hypothèses de projection 2018" xr:uid="{00000000-0004-0000-0100-000000000000}"/>
    <hyperlink ref="C9:J9" location="Inflation!A1" display="• Inflation" xr:uid="{00000000-0004-0000-0100-000001000000}"/>
    <hyperlink ref="C10:J10" location="'Court terme'!A1" display="• Rendement à court terme" xr:uid="{00000000-0004-0000-0100-000002000000}"/>
    <hyperlink ref="C11:J11" location="'Revenu fixe'!A1" display="• Titres à revenu fixe" xr:uid="{00000000-0004-0000-0100-000003000000}"/>
    <hyperlink ref="C12:J12" location="'Actions canadiennes'!A1" display="• Actions canadiennes" xr:uid="{00000000-0004-0000-0100-000004000000}"/>
    <hyperlink ref="C14:J14" location="'Actions internationales'!A1" display="• Actions internationales" xr:uid="{00000000-0004-0000-0100-000005000000}"/>
    <hyperlink ref="C15:J15" location="'Actions étrangères (émergents)'!A1" display="• Actions étrangères (marchés émergents)" xr:uid="{00000000-0004-0000-0100-000006000000}"/>
    <hyperlink ref="B16:J16" location="'Taux historiques'!A1" display="• Taux historiques" xr:uid="{00000000-0004-0000-0100-000007000000}"/>
    <hyperlink ref="B20:J20" location="'Rendement attendu marché'!A1" display="• Rendement attendu du marché" xr:uid="{7E48D9B7-7181-294F-B5BB-04A1F14D8D11}"/>
    <hyperlink ref="B21:J21" location="'Corrélations et écarts-types'!A1" display="• Corrélations et écarts-types" xr:uid="{76314D00-9A6F-974A-B834-2725DD636303}"/>
    <hyperlink ref="C13:D13" location="'Actions américaines'!A1" display="Actions américaines" xr:uid="{24269AB5-A631-4B57-A251-6B26505E7F2B}"/>
    <hyperlink ref="C7:J7" location="'Résumé des taux'!A1" display="Résumé des taux" xr:uid="{DD28458F-BB41-F247-8AC2-6632D9EB3332}"/>
    <hyperlink ref="B17:J17" location="'NHP historiques'!A1" display="• NHP historiques" xr:uid="{F3EE4418-D11D-9F4B-B242-6CFBA3EB77B2}"/>
    <hyperlink ref="B19:I19" location="'Sondage Institut FP Canada'!A1" display="• Résultats du sondage annuel mené par l'Institut de planification financière et FP Canada" xr:uid="{DB2F8910-970F-484B-8979-0301790489D7}"/>
    <hyperlink ref="B18:J18" location="'Données sur 50 ans'!A1" display="• Données sur 50 ans" xr:uid="{6E533495-B24A-B44A-B112-EBC390D14E5C}"/>
  </hyperlinks>
  <pageMargins left="0.7" right="0.7" top="0.75" bottom="0.75" header="0.3" footer="0.3"/>
  <pageSetup scale="8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50A56-5706-450C-905F-F6B3FE910B4E}">
  <sheetPr>
    <tabColor rgb="FFFF0000"/>
  </sheetPr>
  <dimension ref="A1:AA206"/>
  <sheetViews>
    <sheetView workbookViewId="0">
      <selection activeCell="M30" sqref="M30"/>
    </sheetView>
  </sheetViews>
  <sheetFormatPr defaultColWidth="11.453125" defaultRowHeight="14.5" x14ac:dyDescent="0.35"/>
  <cols>
    <col min="1" max="4" width="11.453125" style="206"/>
    <col min="5" max="5" width="13.6328125" style="206" customWidth="1"/>
    <col min="6" max="6" width="17.6328125" style="206" customWidth="1"/>
    <col min="7" max="7" width="21.453125" style="206" bestFit="1" customWidth="1"/>
    <col min="8" max="8" width="16.1796875" style="206" bestFit="1" customWidth="1"/>
    <col min="9" max="9" width="17.1796875" style="206" bestFit="1" customWidth="1"/>
    <col min="10" max="10" width="15.6328125" style="206" bestFit="1" customWidth="1"/>
    <col min="11" max="16384" width="11.453125" style="206"/>
  </cols>
  <sheetData>
    <row r="1" spans="1:10" x14ac:dyDescent="0.35">
      <c r="A1" s="205" t="s">
        <v>126</v>
      </c>
    </row>
    <row r="3" spans="1:10" x14ac:dyDescent="0.35">
      <c r="F3" s="264" t="s">
        <v>127</v>
      </c>
      <c r="H3" s="264" t="s">
        <v>128</v>
      </c>
      <c r="J3" s="264" t="s">
        <v>129</v>
      </c>
    </row>
    <row r="4" spans="1:10" x14ac:dyDescent="0.35">
      <c r="F4" s="207">
        <v>7.2499999999999995E-2</v>
      </c>
      <c r="G4" s="207"/>
      <c r="H4" s="207">
        <v>4.7500000000000001E-2</v>
      </c>
      <c r="I4" s="207"/>
      <c r="J4" s="207">
        <f>(0.6*F4)+(0.4*H4)</f>
        <v>6.25E-2</v>
      </c>
    </row>
    <row r="5" spans="1:10" x14ac:dyDescent="0.35">
      <c r="B5" s="265" t="s">
        <v>130</v>
      </c>
      <c r="C5" s="265" t="s">
        <v>73</v>
      </c>
      <c r="D5" s="265" t="s">
        <v>131</v>
      </c>
      <c r="E5" s="264" t="s">
        <v>132</v>
      </c>
      <c r="F5" s="264" t="s">
        <v>133</v>
      </c>
      <c r="G5" s="264" t="s">
        <v>134</v>
      </c>
      <c r="H5" s="264" t="s">
        <v>135</v>
      </c>
      <c r="I5" s="206" t="s">
        <v>136</v>
      </c>
      <c r="J5" s="254" t="s">
        <v>137</v>
      </c>
    </row>
    <row r="6" spans="1:10" ht="15" thickBot="1" x14ac:dyDescent="0.4">
      <c r="A6" s="208">
        <v>39814</v>
      </c>
      <c r="B6" s="255">
        <v>22967.98</v>
      </c>
      <c r="C6" s="254">
        <v>699.30079999999998</v>
      </c>
      <c r="D6" s="254">
        <v>113.3</v>
      </c>
      <c r="E6" s="209">
        <v>1000</v>
      </c>
      <c r="F6" s="209">
        <v>1000</v>
      </c>
      <c r="G6" s="209">
        <v>1000</v>
      </c>
      <c r="H6" s="209">
        <v>1000</v>
      </c>
      <c r="I6" s="209">
        <f t="shared" ref="I6:I69" si="0">(0.6*E6)+(0.4*G6)</f>
        <v>1000</v>
      </c>
      <c r="J6" s="209">
        <v>1000</v>
      </c>
    </row>
    <row r="7" spans="1:10" x14ac:dyDescent="0.35">
      <c r="A7" s="208">
        <v>39845</v>
      </c>
      <c r="B7" s="256">
        <v>22287.88</v>
      </c>
      <c r="C7" s="254">
        <v>692.63790000000006</v>
      </c>
      <c r="D7" s="254">
        <v>113</v>
      </c>
      <c r="E7" s="209">
        <f t="shared" ref="E7:E70" si="1">E6*B7/B6</f>
        <v>970.38921141519631</v>
      </c>
      <c r="F7" s="209">
        <f t="shared" ref="F7:F70" si="2">F6*(1+F$4)^(1/12)</f>
        <v>1005.8497409526457</v>
      </c>
      <c r="G7" s="209">
        <f t="shared" ref="G7:G70" si="3">G6*C7/C6</f>
        <v>990.47205437202422</v>
      </c>
      <c r="H7" s="209">
        <f t="shared" ref="H7:H70" si="4">H6*(1+H$4)^(1/12)</f>
        <v>1003.8746849921291</v>
      </c>
      <c r="I7" s="209">
        <f t="shared" si="0"/>
        <v>978.42234859792745</v>
      </c>
      <c r="J7" s="209">
        <f t="shared" ref="J7:J70" si="5">J6*(1+J$4)^(1/12)</f>
        <v>1005.0648349497708</v>
      </c>
    </row>
    <row r="8" spans="1:10" x14ac:dyDescent="0.35">
      <c r="A8" s="208">
        <v>39873</v>
      </c>
      <c r="B8" s="256">
        <v>20881.330000000002</v>
      </c>
      <c r="C8" s="254">
        <v>697.38870000000009</v>
      </c>
      <c r="D8" s="254">
        <v>113.8</v>
      </c>
      <c r="E8" s="209">
        <f t="shared" si="1"/>
        <v>909.14960740996821</v>
      </c>
      <c r="F8" s="209">
        <f t="shared" si="2"/>
        <v>1011.7337013745044</v>
      </c>
      <c r="G8" s="209">
        <f t="shared" si="3"/>
        <v>997.26569739373963</v>
      </c>
      <c r="H8" s="209">
        <f t="shared" si="4"/>
        <v>1007.7643831680465</v>
      </c>
      <c r="I8" s="209">
        <f t="shared" si="0"/>
        <v>944.39604340347682</v>
      </c>
      <c r="J8" s="209">
        <f t="shared" si="5"/>
        <v>1010.15532245261</v>
      </c>
    </row>
    <row r="9" spans="1:10" x14ac:dyDescent="0.35">
      <c r="A9" s="208">
        <v>39904</v>
      </c>
      <c r="B9" s="256">
        <v>22507.7</v>
      </c>
      <c r="C9" s="254">
        <v>709.94920000000002</v>
      </c>
      <c r="D9" s="254">
        <v>114</v>
      </c>
      <c r="E9" s="209">
        <f t="shared" si="1"/>
        <v>979.95992681985967</v>
      </c>
      <c r="F9" s="209">
        <f t="shared" si="2"/>
        <v>1017.6520814406067</v>
      </c>
      <c r="G9" s="209">
        <f t="shared" si="3"/>
        <v>1015.2272098072817</v>
      </c>
      <c r="H9" s="209">
        <f t="shared" si="4"/>
        <v>1011.66915269911</v>
      </c>
      <c r="I9" s="209">
        <f t="shared" si="0"/>
        <v>994.06684001482859</v>
      </c>
      <c r="J9" s="209">
        <f t="shared" si="5"/>
        <v>1015.271592434465</v>
      </c>
    </row>
    <row r="10" spans="1:10" x14ac:dyDescent="0.35">
      <c r="A10" s="208">
        <v>39934</v>
      </c>
      <c r="B10" s="256">
        <v>24141.96</v>
      </c>
      <c r="C10" s="254">
        <v>710.10739999999998</v>
      </c>
      <c r="D10" s="254">
        <v>113.9</v>
      </c>
      <c r="E10" s="209">
        <f t="shared" si="1"/>
        <v>1051.1137679499893</v>
      </c>
      <c r="F10" s="209">
        <f t="shared" si="2"/>
        <v>1023.605082496955</v>
      </c>
      <c r="G10" s="209">
        <f t="shared" si="3"/>
        <v>1015.4534357747051</v>
      </c>
      <c r="H10" s="209">
        <f t="shared" si="4"/>
        <v>1015.5890519820732</v>
      </c>
      <c r="I10" s="209">
        <f t="shared" si="0"/>
        <v>1036.8496350798757</v>
      </c>
      <c r="J10" s="209">
        <f t="shared" si="5"/>
        <v>1020.4137754793366</v>
      </c>
    </row>
    <row r="11" spans="1:10" x14ac:dyDescent="0.35">
      <c r="A11" s="208">
        <v>39965</v>
      </c>
      <c r="B11" s="256">
        <v>26909.41</v>
      </c>
      <c r="C11" s="254">
        <v>709.15989999999999</v>
      </c>
      <c r="D11" s="254">
        <v>114.7</v>
      </c>
      <c r="E11" s="209">
        <f t="shared" si="1"/>
        <v>1171.6054263370133</v>
      </c>
      <c r="F11" s="209">
        <f t="shared" si="2"/>
        <v>1029.5929070673737</v>
      </c>
      <c r="G11" s="209">
        <f t="shared" si="3"/>
        <v>1014.0985109698142</v>
      </c>
      <c r="H11" s="209">
        <f t="shared" si="4"/>
        <v>1019.5241396399589</v>
      </c>
      <c r="I11" s="209">
        <f t="shared" si="0"/>
        <v>1108.6026601901337</v>
      </c>
      <c r="J11" s="209">
        <f t="shared" si="5"/>
        <v>1025.5820028326118</v>
      </c>
    </row>
    <row r="12" spans="1:10" x14ac:dyDescent="0.35">
      <c r="A12" s="208">
        <v>39995</v>
      </c>
      <c r="B12" s="256">
        <v>27002.03</v>
      </c>
      <c r="C12" s="254">
        <v>718.84080000000006</v>
      </c>
      <c r="D12" s="254">
        <v>115.1</v>
      </c>
      <c r="E12" s="209">
        <f t="shared" si="1"/>
        <v>1175.6379968982903</v>
      </c>
      <c r="F12" s="209">
        <f t="shared" si="2"/>
        <v>1035.6157588603992</v>
      </c>
      <c r="G12" s="209">
        <f t="shared" si="3"/>
        <v>1027.9421959763238</v>
      </c>
      <c r="H12" s="209">
        <f t="shared" si="4"/>
        <v>1023.4744745229352</v>
      </c>
      <c r="I12" s="209">
        <f t="shared" si="0"/>
        <v>1116.5596765295036</v>
      </c>
      <c r="J12" s="209">
        <f t="shared" si="5"/>
        <v>1030.7764064044145</v>
      </c>
    </row>
    <row r="13" spans="1:10" x14ac:dyDescent="0.35">
      <c r="A13" s="208">
        <v>40026</v>
      </c>
      <c r="B13" s="256">
        <v>28140.9</v>
      </c>
      <c r="C13" s="254">
        <v>723.59720000000004</v>
      </c>
      <c r="D13" s="254">
        <v>114.7</v>
      </c>
      <c r="E13" s="209">
        <f t="shared" si="1"/>
        <v>1225.2231149626566</v>
      </c>
      <c r="F13" s="209">
        <f t="shared" si="2"/>
        <v>1041.67384277621</v>
      </c>
      <c r="G13" s="209">
        <f t="shared" si="3"/>
        <v>1034.7438469968861</v>
      </c>
      <c r="H13" s="209">
        <f t="shared" si="4"/>
        <v>1027.4401157091966</v>
      </c>
      <c r="I13" s="209">
        <f t="shared" si="0"/>
        <v>1149.0314077763483</v>
      </c>
      <c r="J13" s="209">
        <f t="shared" si="5"/>
        <v>1035.9971187729707</v>
      </c>
    </row>
    <row r="14" spans="1:10" x14ac:dyDescent="0.35">
      <c r="A14" s="208">
        <v>40057</v>
      </c>
      <c r="B14" s="256">
        <v>28407.39</v>
      </c>
      <c r="C14" s="254">
        <v>731.75490000000002</v>
      </c>
      <c r="D14" s="254">
        <v>114.7</v>
      </c>
      <c r="E14" s="209">
        <f t="shared" si="1"/>
        <v>1236.8257896427981</v>
      </c>
      <c r="F14" s="209">
        <f t="shared" si="2"/>
        <v>1047.7673649135977</v>
      </c>
      <c r="G14" s="209">
        <f t="shared" si="3"/>
        <v>1046.4093563170527</v>
      </c>
      <c r="H14" s="209">
        <f t="shared" si="4"/>
        <v>1031.4211225058464</v>
      </c>
      <c r="I14" s="209">
        <f t="shared" si="0"/>
        <v>1160.6592163124999</v>
      </c>
      <c r="J14" s="209">
        <f t="shared" si="5"/>
        <v>1041.2442731879939</v>
      </c>
    </row>
    <row r="15" spans="1:10" x14ac:dyDescent="0.35">
      <c r="A15" s="208">
        <v>40087</v>
      </c>
      <c r="B15" s="256">
        <v>29867.9</v>
      </c>
      <c r="C15" s="254">
        <v>738.34810000000004</v>
      </c>
      <c r="D15" s="254">
        <v>114.7</v>
      </c>
      <c r="E15" s="209">
        <f t="shared" si="1"/>
        <v>1300.4147513190101</v>
      </c>
      <c r="F15" s="209">
        <f t="shared" si="2"/>
        <v>1053.8965325769784</v>
      </c>
      <c r="G15" s="209">
        <f t="shared" si="3"/>
        <v>1055.8376309593812</v>
      </c>
      <c r="H15" s="209">
        <f t="shared" si="4"/>
        <v>1035.4175544497848</v>
      </c>
      <c r="I15" s="209">
        <f t="shared" si="0"/>
        <v>1202.5839031751584</v>
      </c>
      <c r="J15" s="209">
        <f t="shared" si="5"/>
        <v>1046.5180035740852</v>
      </c>
    </row>
    <row r="16" spans="1:10" x14ac:dyDescent="0.35">
      <c r="A16" s="208">
        <v>40118</v>
      </c>
      <c r="B16" s="256">
        <v>28660.23</v>
      </c>
      <c r="C16" s="254">
        <v>737.91480000000001</v>
      </c>
      <c r="D16" s="254">
        <v>114.6</v>
      </c>
      <c r="E16" s="209">
        <f t="shared" si="1"/>
        <v>1247.834158685265</v>
      </c>
      <c r="F16" s="209">
        <f t="shared" si="2"/>
        <v>1060.0615542834453</v>
      </c>
      <c r="G16" s="209">
        <f t="shared" si="3"/>
        <v>1055.2180120486064</v>
      </c>
      <c r="H16" s="209">
        <f t="shared" si="4"/>
        <v>1039.4294713085985</v>
      </c>
      <c r="I16" s="209">
        <f t="shared" si="0"/>
        <v>1170.7877000306016</v>
      </c>
      <c r="J16" s="209">
        <f t="shared" si="5"/>
        <v>1051.8184445341517</v>
      </c>
    </row>
    <row r="17" spans="1:10" x14ac:dyDescent="0.35">
      <c r="A17" s="208">
        <v>40148</v>
      </c>
      <c r="B17" s="256">
        <v>30137.61</v>
      </c>
      <c r="C17" s="254">
        <v>747.76200000000006</v>
      </c>
      <c r="D17" s="254">
        <v>115.2</v>
      </c>
      <c r="E17" s="209">
        <f t="shared" si="1"/>
        <v>1312.1576211752183</v>
      </c>
      <c r="F17" s="209">
        <f t="shared" si="2"/>
        <v>1066.2626397698623</v>
      </c>
      <c r="G17" s="209">
        <f t="shared" si="3"/>
        <v>1069.2995060208714</v>
      </c>
      <c r="H17" s="209">
        <f t="shared" si="4"/>
        <v>1043.4569330814547</v>
      </c>
      <c r="I17" s="209">
        <f t="shared" si="0"/>
        <v>1215.0143751134794</v>
      </c>
      <c r="J17" s="209">
        <f t="shared" si="5"/>
        <v>1057.1457313528419</v>
      </c>
    </row>
    <row r="18" spans="1:10" ht="15" thickBot="1" x14ac:dyDescent="0.4">
      <c r="A18" s="208">
        <v>40179</v>
      </c>
      <c r="B18" s="255">
        <v>31019.4</v>
      </c>
      <c r="C18" s="254">
        <v>737.13530000000003</v>
      </c>
      <c r="D18" s="254">
        <v>114.8</v>
      </c>
      <c r="E18" s="209">
        <f t="shared" si="1"/>
        <v>1350.5497653690047</v>
      </c>
      <c r="F18" s="209">
        <f t="shared" si="2"/>
        <v>1072.5000000000002</v>
      </c>
      <c r="G18" s="209">
        <f t="shared" si="3"/>
        <v>1054.1033272091211</v>
      </c>
      <c r="H18" s="209">
        <f t="shared" si="4"/>
        <v>1047.4999999999986</v>
      </c>
      <c r="I18" s="209">
        <f t="shared" si="0"/>
        <v>1231.9711901050512</v>
      </c>
      <c r="J18" s="209">
        <f t="shared" si="5"/>
        <v>1062.4999999999989</v>
      </c>
    </row>
    <row r="19" spans="1:10" x14ac:dyDescent="0.35">
      <c r="A19" s="208">
        <v>40210</v>
      </c>
      <c r="B19" s="256">
        <v>29360.52</v>
      </c>
      <c r="C19" s="254">
        <v>750.71530000000007</v>
      </c>
      <c r="D19" s="254">
        <v>115.1</v>
      </c>
      <c r="E19" s="209">
        <f t="shared" si="1"/>
        <v>1278.3239971473326</v>
      </c>
      <c r="F19" s="209">
        <f t="shared" si="2"/>
        <v>1078.7738471717128</v>
      </c>
      <c r="G19" s="209">
        <f t="shared" si="3"/>
        <v>1073.5227244127279</v>
      </c>
      <c r="H19" s="209">
        <f t="shared" si="4"/>
        <v>1051.558732529254</v>
      </c>
      <c r="I19" s="209">
        <f t="shared" si="0"/>
        <v>1196.4034880534907</v>
      </c>
      <c r="J19" s="209">
        <f t="shared" si="5"/>
        <v>1067.8813871341304</v>
      </c>
    </row>
    <row r="20" spans="1:10" x14ac:dyDescent="0.35">
      <c r="A20" s="208">
        <v>40238</v>
      </c>
      <c r="B20" s="256">
        <v>30820.61</v>
      </c>
      <c r="C20" s="254">
        <v>751.86470000000008</v>
      </c>
      <c r="D20" s="254">
        <v>115.6</v>
      </c>
      <c r="E20" s="209">
        <f t="shared" si="1"/>
        <v>1341.8946724962314</v>
      </c>
      <c r="F20" s="209">
        <f t="shared" si="2"/>
        <v>1085.0843947241563</v>
      </c>
      <c r="G20" s="209">
        <f t="shared" si="3"/>
        <v>1075.1663661760435</v>
      </c>
      <c r="H20" s="209">
        <f t="shared" si="4"/>
        <v>1055.6331913685276</v>
      </c>
      <c r="I20" s="209">
        <f t="shared" si="0"/>
        <v>1235.2033499681563</v>
      </c>
      <c r="J20" s="209">
        <f t="shared" si="5"/>
        <v>1073.2900301058971</v>
      </c>
    </row>
    <row r="21" spans="1:10" x14ac:dyDescent="0.35">
      <c r="A21" s="208">
        <v>40269</v>
      </c>
      <c r="B21" s="256">
        <v>31994.240000000002</v>
      </c>
      <c r="C21" s="254">
        <v>746.40430000000003</v>
      </c>
      <c r="D21" s="254">
        <v>115.6</v>
      </c>
      <c r="E21" s="209">
        <f t="shared" si="1"/>
        <v>1392.9932018401266</v>
      </c>
      <c r="F21" s="209">
        <f t="shared" si="2"/>
        <v>1091.431857345051</v>
      </c>
      <c r="G21" s="209">
        <f t="shared" si="3"/>
        <v>1067.3579953004489</v>
      </c>
      <c r="H21" s="209">
        <f t="shared" si="4"/>
        <v>1059.7234374523166</v>
      </c>
      <c r="I21" s="209">
        <f t="shared" si="0"/>
        <v>1262.7391192242555</v>
      </c>
      <c r="J21" s="209">
        <f t="shared" si="5"/>
        <v>1078.726066961618</v>
      </c>
    </row>
    <row r="22" spans="1:10" x14ac:dyDescent="0.35">
      <c r="A22" s="208">
        <v>40299</v>
      </c>
      <c r="B22" s="256">
        <v>32527.15</v>
      </c>
      <c r="C22" s="254">
        <v>745.94730000000004</v>
      </c>
      <c r="D22" s="254">
        <v>116</v>
      </c>
      <c r="E22" s="209">
        <f t="shared" si="1"/>
        <v>1416.1955034791911</v>
      </c>
      <c r="F22" s="209">
        <f t="shared" si="2"/>
        <v>1097.8164509779845</v>
      </c>
      <c r="G22" s="209">
        <f t="shared" si="3"/>
        <v>1066.7044853945545</v>
      </c>
      <c r="H22" s="209">
        <f t="shared" si="4"/>
        <v>1063.8295319512206</v>
      </c>
      <c r="I22" s="209">
        <f t="shared" si="0"/>
        <v>1276.3990962453365</v>
      </c>
      <c r="J22" s="209">
        <f t="shared" si="5"/>
        <v>1084.1896364467941</v>
      </c>
    </row>
    <row r="23" spans="1:10" x14ac:dyDescent="0.35">
      <c r="A23" s="208">
        <v>40330</v>
      </c>
      <c r="B23" s="256">
        <v>31395.79</v>
      </c>
      <c r="C23" s="254">
        <v>754.71800000000007</v>
      </c>
      <c r="D23" s="254">
        <v>116.3</v>
      </c>
      <c r="E23" s="209">
        <f t="shared" si="1"/>
        <v>1366.9373623627323</v>
      </c>
      <c r="F23" s="209">
        <f t="shared" si="2"/>
        <v>1104.2383928297586</v>
      </c>
      <c r="G23" s="209">
        <f t="shared" si="3"/>
        <v>1079.2465845884922</v>
      </c>
      <c r="H23" s="209">
        <f t="shared" si="4"/>
        <v>1067.9515362728557</v>
      </c>
      <c r="I23" s="209">
        <f t="shared" si="0"/>
        <v>1251.8610512530363</v>
      </c>
      <c r="J23" s="209">
        <f t="shared" si="5"/>
        <v>1089.6808780096492</v>
      </c>
    </row>
    <row r="24" spans="1:10" x14ac:dyDescent="0.35">
      <c r="A24" s="208">
        <v>40360</v>
      </c>
      <c r="B24" s="256">
        <v>30229.89</v>
      </c>
      <c r="C24" s="254">
        <v>768.27539999999999</v>
      </c>
      <c r="D24" s="254">
        <v>116.2</v>
      </c>
      <c r="E24" s="209">
        <f t="shared" si="1"/>
        <v>1316.1753885191467</v>
      </c>
      <c r="F24" s="209">
        <f t="shared" si="2"/>
        <v>1110.6979013777784</v>
      </c>
      <c r="G24" s="209">
        <f t="shared" si="3"/>
        <v>1098.6336637967527</v>
      </c>
      <c r="H24" s="209">
        <f t="shared" si="4"/>
        <v>1072.0895120627733</v>
      </c>
      <c r="I24" s="209">
        <f t="shared" si="0"/>
        <v>1229.1586986301891</v>
      </c>
      <c r="J24" s="209">
        <f t="shared" si="5"/>
        <v>1095.1999318046894</v>
      </c>
    </row>
    <row r="25" spans="1:10" x14ac:dyDescent="0.35">
      <c r="A25" s="208">
        <v>40391</v>
      </c>
      <c r="B25" s="256">
        <v>31426.67</v>
      </c>
      <c r="C25" s="254">
        <v>771.83350000000007</v>
      </c>
      <c r="D25" s="254">
        <v>116.8</v>
      </c>
      <c r="E25" s="209">
        <f t="shared" si="1"/>
        <v>1368.2818428089886</v>
      </c>
      <c r="F25" s="209">
        <f t="shared" si="2"/>
        <v>1117.1951963774857</v>
      </c>
      <c r="G25" s="209">
        <f t="shared" si="3"/>
        <v>1103.7217460640691</v>
      </c>
      <c r="H25" s="209">
        <f t="shared" si="4"/>
        <v>1076.243521205382</v>
      </c>
      <c r="I25" s="209">
        <f t="shared" si="0"/>
        <v>1262.4578041110208</v>
      </c>
      <c r="J25" s="209">
        <f t="shared" si="5"/>
        <v>1100.7469386962805</v>
      </c>
    </row>
    <row r="26" spans="1:10" x14ac:dyDescent="0.35">
      <c r="A26" s="208">
        <v>40422</v>
      </c>
      <c r="B26" s="256">
        <v>32022.799999999999</v>
      </c>
      <c r="C26" s="254">
        <v>787.36279999999999</v>
      </c>
      <c r="D26" s="254">
        <v>116.7</v>
      </c>
      <c r="E26" s="209">
        <f t="shared" si="1"/>
        <v>1394.2366720974153</v>
      </c>
      <c r="F26" s="209">
        <f t="shared" si="2"/>
        <v>1123.730498869834</v>
      </c>
      <c r="G26" s="209">
        <f t="shared" si="3"/>
        <v>1125.9286418662759</v>
      </c>
      <c r="H26" s="209">
        <f t="shared" si="4"/>
        <v>1080.4136258248727</v>
      </c>
      <c r="I26" s="209">
        <f t="shared" si="0"/>
        <v>1286.9134600049597</v>
      </c>
      <c r="J26" s="209">
        <f t="shared" si="5"/>
        <v>1106.3220402622426</v>
      </c>
    </row>
    <row r="27" spans="1:10" x14ac:dyDescent="0.35">
      <c r="A27" s="208">
        <v>40452</v>
      </c>
      <c r="B27" s="256">
        <v>33331.94</v>
      </c>
      <c r="C27" s="254">
        <v>792.49170000000004</v>
      </c>
      <c r="D27" s="254">
        <v>116.9</v>
      </c>
      <c r="E27" s="209">
        <f t="shared" si="1"/>
        <v>1451.2351543322486</v>
      </c>
      <c r="F27" s="209">
        <f t="shared" si="2"/>
        <v>1130.3040311888099</v>
      </c>
      <c r="G27" s="209">
        <f t="shared" si="3"/>
        <v>1133.2629678101332</v>
      </c>
      <c r="H27" s="209">
        <f t="shared" si="4"/>
        <v>1084.5998882861481</v>
      </c>
      <c r="I27" s="209">
        <f t="shared" si="0"/>
        <v>1324.0462797234024</v>
      </c>
      <c r="J27" s="209">
        <f t="shared" si="5"/>
        <v>1111.9253787974646</v>
      </c>
    </row>
    <row r="28" spans="1:10" x14ac:dyDescent="0.35">
      <c r="A28" s="208">
        <v>40483</v>
      </c>
      <c r="B28" s="256">
        <v>34235.4</v>
      </c>
      <c r="C28" s="254">
        <v>794.26319999999998</v>
      </c>
      <c r="D28" s="254">
        <v>117.4</v>
      </c>
      <c r="E28" s="209">
        <f t="shared" si="1"/>
        <v>1490.57078593764</v>
      </c>
      <c r="F28" s="209">
        <f t="shared" si="2"/>
        <v>1136.9160169689956</v>
      </c>
      <c r="G28" s="209">
        <f t="shared" si="3"/>
        <v>1135.7962124453459</v>
      </c>
      <c r="H28" s="209">
        <f t="shared" si="4"/>
        <v>1088.8023711957555</v>
      </c>
      <c r="I28" s="209">
        <f t="shared" si="0"/>
        <v>1348.6609565407225</v>
      </c>
      <c r="J28" s="209">
        <f t="shared" si="5"/>
        <v>1117.5570973175352</v>
      </c>
    </row>
    <row r="29" spans="1:10" x14ac:dyDescent="0.35">
      <c r="A29" s="208">
        <v>40513</v>
      </c>
      <c r="B29" s="256">
        <v>35046.9</v>
      </c>
      <c r="C29" s="254">
        <v>785.58</v>
      </c>
      <c r="D29" s="254">
        <v>117.5</v>
      </c>
      <c r="E29" s="209">
        <f t="shared" si="1"/>
        <v>1525.9025826389607</v>
      </c>
      <c r="F29" s="209">
        <f t="shared" si="2"/>
        <v>1143.5666811531778</v>
      </c>
      <c r="G29" s="209">
        <f t="shared" si="3"/>
        <v>1123.3792382333902</v>
      </c>
      <c r="H29" s="209">
        <f t="shared" si="4"/>
        <v>1093.0211374028224</v>
      </c>
      <c r="I29" s="209">
        <f t="shared" si="0"/>
        <v>1364.8932448767325</v>
      </c>
      <c r="J29" s="209">
        <f t="shared" si="5"/>
        <v>1123.2173395623936</v>
      </c>
    </row>
    <row r="30" spans="1:10" ht="15" thickBot="1" x14ac:dyDescent="0.4">
      <c r="A30" s="208">
        <v>40544</v>
      </c>
      <c r="B30" s="255">
        <v>36480.620000000003</v>
      </c>
      <c r="C30" s="254">
        <v>786.85</v>
      </c>
      <c r="D30" s="254">
        <v>117.5</v>
      </c>
      <c r="E30" s="209">
        <f t="shared" si="1"/>
        <v>1588.3251378658463</v>
      </c>
      <c r="F30" s="209">
        <f t="shared" si="2"/>
        <v>1150.2562500000006</v>
      </c>
      <c r="G30" s="209">
        <f t="shared" si="3"/>
        <v>1125.1953379718718</v>
      </c>
      <c r="H30" s="209">
        <f t="shared" si="4"/>
        <v>1097.2562499999972</v>
      </c>
      <c r="I30" s="209">
        <f t="shared" si="0"/>
        <v>1403.0732179082565</v>
      </c>
      <c r="J30" s="209">
        <f t="shared" si="5"/>
        <v>1128.9062499999977</v>
      </c>
    </row>
    <row r="31" spans="1:10" x14ac:dyDescent="0.35">
      <c r="A31" s="208">
        <v>40575</v>
      </c>
      <c r="B31" s="256">
        <v>36840.370000000003</v>
      </c>
      <c r="C31" s="254">
        <v>783.38</v>
      </c>
      <c r="D31" s="254">
        <v>117.8</v>
      </c>
      <c r="E31" s="209">
        <f t="shared" si="1"/>
        <v>1603.98824798698</v>
      </c>
      <c r="F31" s="209">
        <f t="shared" si="2"/>
        <v>1156.9849510916622</v>
      </c>
      <c r="G31" s="209">
        <f t="shared" si="3"/>
        <v>1120.2332386864141</v>
      </c>
      <c r="H31" s="209">
        <f t="shared" si="4"/>
        <v>1101.5077723243921</v>
      </c>
      <c r="I31" s="209">
        <f t="shared" si="0"/>
        <v>1410.4862442667536</v>
      </c>
      <c r="J31" s="209">
        <f t="shared" si="5"/>
        <v>1134.6239738300123</v>
      </c>
    </row>
    <row r="32" spans="1:10" x14ac:dyDescent="0.35">
      <c r="A32" s="208">
        <v>40603</v>
      </c>
      <c r="B32" s="256">
        <v>38474.92</v>
      </c>
      <c r="C32" s="254">
        <v>785.18</v>
      </c>
      <c r="D32" s="254">
        <v>118.1</v>
      </c>
      <c r="E32" s="209">
        <f t="shared" si="1"/>
        <v>1675.1547153907306</v>
      </c>
      <c r="F32" s="209">
        <f t="shared" si="2"/>
        <v>1163.7530133416578</v>
      </c>
      <c r="G32" s="209">
        <f t="shared" si="3"/>
        <v>1122.807238315758</v>
      </c>
      <c r="H32" s="209">
        <f t="shared" si="4"/>
        <v>1105.7757679585311</v>
      </c>
      <c r="I32" s="209">
        <f t="shared" si="0"/>
        <v>1454.2157245607416</v>
      </c>
      <c r="J32" s="209">
        <f t="shared" si="5"/>
        <v>1140.3706569875144</v>
      </c>
    </row>
    <row r="33" spans="1:10" x14ac:dyDescent="0.35">
      <c r="A33" s="208">
        <v>40634</v>
      </c>
      <c r="B33" s="256">
        <v>38522.86</v>
      </c>
      <c r="C33" s="254">
        <v>784.7</v>
      </c>
      <c r="D33" s="254">
        <v>119.4</v>
      </c>
      <c r="E33" s="209">
        <f t="shared" si="1"/>
        <v>1677.2419690368938</v>
      </c>
      <c r="F33" s="209">
        <f t="shared" si="2"/>
        <v>1170.5606670025672</v>
      </c>
      <c r="G33" s="209">
        <f t="shared" si="3"/>
        <v>1122.1208384145998</v>
      </c>
      <c r="H33" s="209">
        <f t="shared" si="4"/>
        <v>1110.0603007313002</v>
      </c>
      <c r="I33" s="209">
        <f t="shared" si="0"/>
        <v>1455.193516787976</v>
      </c>
      <c r="J33" s="209">
        <f t="shared" si="5"/>
        <v>1146.1464461467178</v>
      </c>
    </row>
    <row r="34" spans="1:10" x14ac:dyDescent="0.35">
      <c r="A34" s="208">
        <v>40664</v>
      </c>
      <c r="B34" s="256">
        <v>38129.269999999997</v>
      </c>
      <c r="C34" s="254">
        <v>791.4</v>
      </c>
      <c r="D34" s="254">
        <v>119.8</v>
      </c>
      <c r="E34" s="209">
        <f t="shared" si="1"/>
        <v>1660.1055034008211</v>
      </c>
      <c r="F34" s="209">
        <f t="shared" si="2"/>
        <v>1177.4081436738884</v>
      </c>
      <c r="G34" s="209">
        <f t="shared" si="3"/>
        <v>1131.701837034936</v>
      </c>
      <c r="H34" s="209">
        <f t="shared" si="4"/>
        <v>1114.3614347189023</v>
      </c>
      <c r="I34" s="209">
        <f t="shared" si="0"/>
        <v>1448.7440368544671</v>
      </c>
      <c r="J34" s="209">
        <f t="shared" si="5"/>
        <v>1151.9514887247174</v>
      </c>
    </row>
    <row r="35" spans="1:10" x14ac:dyDescent="0.35">
      <c r="A35" s="208">
        <v>40695</v>
      </c>
      <c r="B35" s="256">
        <v>37798.54</v>
      </c>
      <c r="C35" s="254">
        <v>803.62</v>
      </c>
      <c r="D35" s="254">
        <v>120.6</v>
      </c>
      <c r="E35" s="209">
        <f t="shared" si="1"/>
        <v>1645.7058914192714</v>
      </c>
      <c r="F35" s="209">
        <f t="shared" si="2"/>
        <v>1184.295676309916</v>
      </c>
      <c r="G35" s="209">
        <f t="shared" si="3"/>
        <v>1149.1764345185941</v>
      </c>
      <c r="H35" s="209">
        <f t="shared" si="4"/>
        <v>1118.6792342458152</v>
      </c>
      <c r="I35" s="209">
        <f t="shared" si="0"/>
        <v>1447.0941086590005</v>
      </c>
      <c r="J35" s="209">
        <f t="shared" si="5"/>
        <v>1157.7859328852508</v>
      </c>
    </row>
    <row r="36" spans="1:10" x14ac:dyDescent="0.35">
      <c r="A36" s="208">
        <v>40725</v>
      </c>
      <c r="B36" s="256">
        <v>36539.760000000002</v>
      </c>
      <c r="C36" s="254">
        <v>804.15</v>
      </c>
      <c r="D36" s="254">
        <v>119.8</v>
      </c>
      <c r="E36" s="209">
        <f t="shared" si="1"/>
        <v>1590.9000269070245</v>
      </c>
      <c r="F36" s="209">
        <f t="shared" si="2"/>
        <v>1191.2234992276674</v>
      </c>
      <c r="G36" s="209">
        <f t="shared" si="3"/>
        <v>1149.9343344094564</v>
      </c>
      <c r="H36" s="209">
        <f t="shared" si="4"/>
        <v>1123.0137638857541</v>
      </c>
      <c r="I36" s="209">
        <f t="shared" si="0"/>
        <v>1414.5137499079972</v>
      </c>
      <c r="J36" s="209">
        <f t="shared" si="5"/>
        <v>1163.649927542481</v>
      </c>
    </row>
    <row r="37" spans="1:10" x14ac:dyDescent="0.35">
      <c r="A37" s="208">
        <v>40756</v>
      </c>
      <c r="B37" s="256">
        <v>35626.870000000003</v>
      </c>
      <c r="C37" s="254">
        <v>820.58</v>
      </c>
      <c r="D37" s="254">
        <v>120</v>
      </c>
      <c r="E37" s="209">
        <f t="shared" si="1"/>
        <v>1551.1538237145801</v>
      </c>
      <c r="F37" s="209">
        <f t="shared" si="2"/>
        <v>1198.1918481148534</v>
      </c>
      <c r="G37" s="209">
        <f t="shared" si="3"/>
        <v>1173.4292310261912</v>
      </c>
      <c r="H37" s="209">
        <f t="shared" si="4"/>
        <v>1127.3650884626368</v>
      </c>
      <c r="I37" s="209">
        <f t="shared" si="0"/>
        <v>1400.0639866392244</v>
      </c>
      <c r="J37" s="209">
        <f t="shared" si="5"/>
        <v>1169.5436223647964</v>
      </c>
    </row>
    <row r="38" spans="1:10" x14ac:dyDescent="0.35">
      <c r="A38" s="208">
        <v>40787</v>
      </c>
      <c r="B38" s="256">
        <v>35196.21</v>
      </c>
      <c r="C38" s="254">
        <v>830.24</v>
      </c>
      <c r="D38" s="254">
        <v>120.3</v>
      </c>
      <c r="E38" s="209">
        <f t="shared" si="1"/>
        <v>1532.4033719987565</v>
      </c>
      <c r="F38" s="209">
        <f t="shared" si="2"/>
        <v>1205.2009600378972</v>
      </c>
      <c r="G38" s="209">
        <f t="shared" si="3"/>
        <v>1187.2430290370044</v>
      </c>
      <c r="H38" s="209">
        <f t="shared" si="4"/>
        <v>1131.7332730515534</v>
      </c>
      <c r="I38" s="209">
        <f t="shared" si="0"/>
        <v>1394.3392348140555</v>
      </c>
      <c r="J38" s="209">
        <f t="shared" si="5"/>
        <v>1175.4671677786312</v>
      </c>
    </row>
    <row r="39" spans="1:10" x14ac:dyDescent="0.35">
      <c r="A39" s="208">
        <v>40817</v>
      </c>
      <c r="B39" s="256">
        <v>32147.72</v>
      </c>
      <c r="C39" s="254">
        <v>845.29</v>
      </c>
      <c r="D39" s="254">
        <v>120.6</v>
      </c>
      <c r="E39" s="209">
        <f t="shared" si="1"/>
        <v>1399.6755483068166</v>
      </c>
      <c r="F39" s="209">
        <f t="shared" si="2"/>
        <v>1212.2510734499988</v>
      </c>
      <c r="G39" s="209">
        <f t="shared" si="3"/>
        <v>1208.7645259379087</v>
      </c>
      <c r="H39" s="209">
        <f t="shared" si="4"/>
        <v>1136.1183829797394</v>
      </c>
      <c r="I39" s="209">
        <f t="shared" si="0"/>
        <v>1323.3111393592535</v>
      </c>
      <c r="J39" s="209">
        <f t="shared" si="5"/>
        <v>1181.4207149723045</v>
      </c>
    </row>
    <row r="40" spans="1:10" x14ac:dyDescent="0.35">
      <c r="A40" s="208">
        <v>40848</v>
      </c>
      <c r="B40" s="256">
        <v>33950.26</v>
      </c>
      <c r="C40" s="254">
        <v>841.64</v>
      </c>
      <c r="D40" s="254">
        <v>120.8</v>
      </c>
      <c r="E40" s="209">
        <f t="shared" si="1"/>
        <v>1478.1561112470492</v>
      </c>
      <c r="F40" s="209">
        <f t="shared" si="2"/>
        <v>1219.3424281992479</v>
      </c>
      <c r="G40" s="209">
        <f t="shared" si="3"/>
        <v>1203.5450266895166</v>
      </c>
      <c r="H40" s="209">
        <f t="shared" si="4"/>
        <v>1140.5204838275531</v>
      </c>
      <c r="I40" s="209">
        <f t="shared" si="0"/>
        <v>1368.3116774240361</v>
      </c>
      <c r="J40" s="209">
        <f t="shared" si="5"/>
        <v>1187.4044158998795</v>
      </c>
    </row>
    <row r="41" spans="1:10" x14ac:dyDescent="0.35">
      <c r="A41" s="208">
        <v>40878</v>
      </c>
      <c r="B41" s="256">
        <v>33878.550000000003</v>
      </c>
      <c r="C41" s="254">
        <v>848.68</v>
      </c>
      <c r="D41" s="254">
        <v>120.9</v>
      </c>
      <c r="E41" s="209">
        <f t="shared" si="1"/>
        <v>1475.0339385527159</v>
      </c>
      <c r="F41" s="209">
        <f t="shared" si="2"/>
        <v>1226.4752655367836</v>
      </c>
      <c r="G41" s="209">
        <f t="shared" si="3"/>
        <v>1213.61222523984</v>
      </c>
      <c r="H41" s="209">
        <f t="shared" si="4"/>
        <v>1144.9396414294556</v>
      </c>
      <c r="I41" s="209">
        <f t="shared" si="0"/>
        <v>1370.4652532275654</v>
      </c>
      <c r="J41" s="209">
        <f t="shared" si="5"/>
        <v>1193.4184232850414</v>
      </c>
    </row>
    <row r="42" spans="1:10" ht="15" thickBot="1" x14ac:dyDescent="0.4">
      <c r="A42" s="208">
        <v>40909</v>
      </c>
      <c r="B42" s="255">
        <v>33302.949999999997</v>
      </c>
      <c r="C42" s="254">
        <v>862.97</v>
      </c>
      <c r="D42" s="254">
        <v>120.2</v>
      </c>
      <c r="E42" s="209">
        <f t="shared" si="1"/>
        <v>1449.9729623589017</v>
      </c>
      <c r="F42" s="209">
        <f t="shared" si="2"/>
        <v>1233.649828125001</v>
      </c>
      <c r="G42" s="209">
        <f t="shared" si="3"/>
        <v>1234.0469222972438</v>
      </c>
      <c r="H42" s="209">
        <f t="shared" si="4"/>
        <v>1149.375921874996</v>
      </c>
      <c r="I42" s="209">
        <f t="shared" si="0"/>
        <v>1363.6025463342385</v>
      </c>
      <c r="J42" s="209">
        <f t="shared" si="5"/>
        <v>1199.4628906249959</v>
      </c>
    </row>
    <row r="43" spans="1:10" x14ac:dyDescent="0.35">
      <c r="A43" s="208">
        <v>40940</v>
      </c>
      <c r="B43" s="256">
        <v>34759.269999999997</v>
      </c>
      <c r="C43" s="254">
        <v>867.35</v>
      </c>
      <c r="D43" s="254">
        <v>120.7</v>
      </c>
      <c r="E43" s="209">
        <f t="shared" si="1"/>
        <v>1513.3794961507285</v>
      </c>
      <c r="F43" s="209">
        <f t="shared" si="2"/>
        <v>1240.8663600458081</v>
      </c>
      <c r="G43" s="209">
        <f t="shared" si="3"/>
        <v>1240.3103213953143</v>
      </c>
      <c r="H43" s="209">
        <f t="shared" si="4"/>
        <v>1153.8293915097997</v>
      </c>
      <c r="I43" s="209">
        <f t="shared" si="0"/>
        <v>1404.1518262485629</v>
      </c>
      <c r="J43" s="209">
        <f t="shared" si="5"/>
        <v>1205.5379721943866</v>
      </c>
    </row>
    <row r="44" spans="1:10" x14ac:dyDescent="0.35">
      <c r="A44" s="208">
        <v>40969</v>
      </c>
      <c r="B44" s="256">
        <v>35340.93</v>
      </c>
      <c r="C44" s="254">
        <v>863.89</v>
      </c>
      <c r="D44" s="254">
        <v>121.2</v>
      </c>
      <c r="E44" s="209">
        <f t="shared" si="1"/>
        <v>1538.7043179243458</v>
      </c>
      <c r="F44" s="209">
        <f t="shared" si="2"/>
        <v>1248.1251068089284</v>
      </c>
      <c r="G44" s="209">
        <f t="shared" si="3"/>
        <v>1235.3625221077973</v>
      </c>
      <c r="H44" s="209">
        <f t="shared" si="4"/>
        <v>1158.3001169365602</v>
      </c>
      <c r="I44" s="209">
        <f t="shared" si="0"/>
        <v>1417.3675995977264</v>
      </c>
      <c r="J44" s="209">
        <f t="shared" si="5"/>
        <v>1211.6438230492327</v>
      </c>
    </row>
    <row r="45" spans="1:10" x14ac:dyDescent="0.35">
      <c r="A45" s="208">
        <v>41000</v>
      </c>
      <c r="B45" s="256">
        <v>34764.839999999997</v>
      </c>
      <c r="C45" s="254">
        <v>861.14</v>
      </c>
      <c r="D45" s="254">
        <v>121.7</v>
      </c>
      <c r="E45" s="209">
        <f t="shared" si="1"/>
        <v>1513.6220076819995</v>
      </c>
      <c r="F45" s="209">
        <f t="shared" si="2"/>
        <v>1255.426315360254</v>
      </c>
      <c r="G45" s="209">
        <f t="shared" si="3"/>
        <v>1231.4300226740772</v>
      </c>
      <c r="H45" s="209">
        <f t="shared" si="4"/>
        <v>1162.7881650160357</v>
      </c>
      <c r="I45" s="209">
        <f t="shared" si="0"/>
        <v>1400.7452136788306</v>
      </c>
      <c r="J45" s="209">
        <f t="shared" si="5"/>
        <v>1217.7805990308864</v>
      </c>
    </row>
    <row r="46" spans="1:10" x14ac:dyDescent="0.35">
      <c r="A46" s="208">
        <v>41030</v>
      </c>
      <c r="B46" s="256">
        <v>34557.53</v>
      </c>
      <c r="C46" s="254">
        <v>862.24</v>
      </c>
      <c r="D46" s="254">
        <v>122.2</v>
      </c>
      <c r="E46" s="209">
        <f t="shared" si="1"/>
        <v>1504.5959635980182</v>
      </c>
      <c r="F46" s="209">
        <f t="shared" si="2"/>
        <v>1262.7702340902458</v>
      </c>
      <c r="G46" s="209">
        <f t="shared" si="3"/>
        <v>1233.0030224475652</v>
      </c>
      <c r="H46" s="209">
        <f t="shared" si="4"/>
        <v>1167.2936028680488</v>
      </c>
      <c r="I46" s="209">
        <f t="shared" si="0"/>
        <v>1395.9587871378371</v>
      </c>
      <c r="J46" s="209">
        <f t="shared" si="5"/>
        <v>1223.9484567700108</v>
      </c>
    </row>
    <row r="47" spans="1:10" x14ac:dyDescent="0.35">
      <c r="A47" s="208">
        <v>41061</v>
      </c>
      <c r="B47" s="256">
        <v>32435.71</v>
      </c>
      <c r="C47" s="254">
        <v>880.42</v>
      </c>
      <c r="D47" s="254">
        <v>122.1</v>
      </c>
      <c r="E47" s="209">
        <f t="shared" si="1"/>
        <v>1412.2143087898896</v>
      </c>
      <c r="F47" s="209">
        <f t="shared" si="2"/>
        <v>1270.1571128423855</v>
      </c>
      <c r="G47" s="209">
        <f t="shared" si="3"/>
        <v>1259.0004187039401</v>
      </c>
      <c r="H47" s="209">
        <f t="shared" si="4"/>
        <v>1171.8164978724899</v>
      </c>
      <c r="I47" s="209">
        <f t="shared" si="0"/>
        <v>1350.9287527555098</v>
      </c>
      <c r="J47" s="209">
        <f t="shared" si="5"/>
        <v>1230.1475536905775</v>
      </c>
    </row>
    <row r="48" spans="1:10" x14ac:dyDescent="0.35">
      <c r="A48" s="208">
        <v>41091</v>
      </c>
      <c r="B48" s="256">
        <v>32792.83</v>
      </c>
      <c r="C48" s="254">
        <v>880.51</v>
      </c>
      <c r="D48" s="254">
        <v>121.6</v>
      </c>
      <c r="E48" s="209">
        <f t="shared" si="1"/>
        <v>1427.762911670944</v>
      </c>
      <c r="F48" s="209">
        <f t="shared" si="2"/>
        <v>1277.5872029216737</v>
      </c>
      <c r="G48" s="209">
        <f t="shared" si="3"/>
        <v>1259.1291186854075</v>
      </c>
      <c r="H48" s="209">
        <f t="shared" si="4"/>
        <v>1176.3569176703259</v>
      </c>
      <c r="I48" s="209">
        <f t="shared" si="0"/>
        <v>1360.3093944767295</v>
      </c>
      <c r="J48" s="209">
        <f t="shared" si="5"/>
        <v>1236.3780480138846</v>
      </c>
    </row>
    <row r="49" spans="1:10" x14ac:dyDescent="0.35">
      <c r="A49" s="208">
        <v>41122</v>
      </c>
      <c r="B49" s="256">
        <v>33055.25</v>
      </c>
      <c r="C49" s="254">
        <v>886.34</v>
      </c>
      <c r="D49" s="254">
        <v>121.5</v>
      </c>
      <c r="E49" s="209">
        <f t="shared" si="1"/>
        <v>1439.1883831316472</v>
      </c>
      <c r="F49" s="209">
        <f t="shared" si="2"/>
        <v>1285.0607571031805</v>
      </c>
      <c r="G49" s="209">
        <f t="shared" si="3"/>
        <v>1267.4660174848941</v>
      </c>
      <c r="H49" s="209">
        <f t="shared" si="4"/>
        <v>1180.9149301646105</v>
      </c>
      <c r="I49" s="209">
        <f t="shared" si="0"/>
        <v>1370.4994368729458</v>
      </c>
      <c r="J49" s="209">
        <f t="shared" si="5"/>
        <v>1242.6400987625948</v>
      </c>
    </row>
    <row r="50" spans="1:10" x14ac:dyDescent="0.35">
      <c r="A50" s="208">
        <v>41153</v>
      </c>
      <c r="B50" s="256">
        <v>33930.46</v>
      </c>
      <c r="C50" s="254">
        <v>885.43</v>
      </c>
      <c r="D50" s="254">
        <v>121.8</v>
      </c>
      <c r="E50" s="209">
        <f t="shared" si="1"/>
        <v>1477.2940415308622</v>
      </c>
      <c r="F50" s="209">
        <f t="shared" si="2"/>
        <v>1292.5780296406449</v>
      </c>
      <c r="G50" s="209">
        <f t="shared" si="3"/>
        <v>1266.1647176722811</v>
      </c>
      <c r="H50" s="209">
        <f t="shared" si="4"/>
        <v>1185.4906035215006</v>
      </c>
      <c r="I50" s="209">
        <f t="shared" si="0"/>
        <v>1392.8423119874296</v>
      </c>
      <c r="J50" s="209">
        <f t="shared" si="5"/>
        <v>1248.9338657647943</v>
      </c>
    </row>
    <row r="51" spans="1:10" x14ac:dyDescent="0.35">
      <c r="A51" s="208">
        <v>41183</v>
      </c>
      <c r="B51" s="256">
        <v>35094.199999999997</v>
      </c>
      <c r="C51" s="254">
        <v>891.39</v>
      </c>
      <c r="D51" s="254">
        <v>122</v>
      </c>
      <c r="E51" s="209">
        <f t="shared" si="1"/>
        <v>1527.961971405409</v>
      </c>
      <c r="F51" s="209">
        <f t="shared" si="2"/>
        <v>1300.1392762751238</v>
      </c>
      <c r="G51" s="209">
        <f t="shared" si="3"/>
        <v>1274.6875164449982</v>
      </c>
      <c r="H51" s="209">
        <f t="shared" si="4"/>
        <v>1190.0840061712754</v>
      </c>
      <c r="I51" s="209">
        <f t="shared" si="0"/>
        <v>1426.6521894212447</v>
      </c>
      <c r="J51" s="209">
        <f t="shared" si="5"/>
        <v>1255.2595096580721</v>
      </c>
    </row>
    <row r="52" spans="1:10" x14ac:dyDescent="0.35">
      <c r="A52" s="208">
        <v>41214</v>
      </c>
      <c r="B52" s="256">
        <v>35469.14</v>
      </c>
      <c r="C52" s="254">
        <v>889.7</v>
      </c>
      <c r="D52" s="254">
        <v>122.2</v>
      </c>
      <c r="E52" s="209">
        <f t="shared" si="1"/>
        <v>1544.2864370310324</v>
      </c>
      <c r="F52" s="209">
        <f t="shared" si="2"/>
        <v>1307.7447542436935</v>
      </c>
      <c r="G52" s="209">
        <f t="shared" si="3"/>
        <v>1272.270816793003</v>
      </c>
      <c r="H52" s="209">
        <f t="shared" si="4"/>
        <v>1194.6952068093601</v>
      </c>
      <c r="I52" s="209">
        <f t="shared" si="0"/>
        <v>1435.4801889358205</v>
      </c>
      <c r="J52" s="209">
        <f t="shared" si="5"/>
        <v>1261.6171918936207</v>
      </c>
    </row>
    <row r="53" spans="1:10" x14ac:dyDescent="0.35">
      <c r="A53" s="208">
        <v>41244</v>
      </c>
      <c r="B53" s="256">
        <v>35014.36</v>
      </c>
      <c r="C53" s="254">
        <v>895.23</v>
      </c>
      <c r="D53" s="254">
        <v>121.9</v>
      </c>
      <c r="E53" s="209">
        <f t="shared" si="1"/>
        <v>1524.4858276609441</v>
      </c>
      <c r="F53" s="209">
        <f t="shared" si="2"/>
        <v>1315.3947222882005</v>
      </c>
      <c r="G53" s="209">
        <f t="shared" si="3"/>
        <v>1280.1787156542655</v>
      </c>
      <c r="H53" s="209">
        <f t="shared" si="4"/>
        <v>1199.3242743973531</v>
      </c>
      <c r="I53" s="209">
        <f t="shared" si="0"/>
        <v>1426.7629828582726</v>
      </c>
      <c r="J53" s="209">
        <f t="shared" si="5"/>
        <v>1268.0070747403552</v>
      </c>
    </row>
    <row r="54" spans="1:10" x14ac:dyDescent="0.35">
      <c r="A54" s="208">
        <v>41275</v>
      </c>
      <c r="B54" s="256">
        <v>35696.720000000001</v>
      </c>
      <c r="C54" s="254">
        <v>894.04</v>
      </c>
      <c r="D54" s="254">
        <v>121.2</v>
      </c>
      <c r="E54" s="209">
        <f t="shared" si="1"/>
        <v>1554.1950141022419</v>
      </c>
      <c r="F54" s="209">
        <f t="shared" si="2"/>
        <v>1323.0894406640637</v>
      </c>
      <c r="G54" s="209">
        <f t="shared" si="3"/>
        <v>1278.4770158993103</v>
      </c>
      <c r="H54" s="209">
        <f t="shared" si="4"/>
        <v>1203.9712781640567</v>
      </c>
      <c r="I54" s="209">
        <f t="shared" si="0"/>
        <v>1443.9078148210692</v>
      </c>
      <c r="J54" s="209">
        <f t="shared" si="5"/>
        <v>1274.4293212890568</v>
      </c>
    </row>
    <row r="55" spans="1:10" x14ac:dyDescent="0.35">
      <c r="A55" s="208">
        <v>41306</v>
      </c>
      <c r="B55" s="256">
        <f>36814.86*(1-0.007)</f>
        <v>36557.155980000003</v>
      </c>
      <c r="C55" s="254">
        <v>887.27</v>
      </c>
      <c r="D55" s="254">
        <v>121.3</v>
      </c>
      <c r="E55" s="209">
        <f t="shared" si="1"/>
        <v>1591.657428298005</v>
      </c>
      <c r="F55" s="209">
        <f t="shared" si="2"/>
        <v>1330.8291711491293</v>
      </c>
      <c r="G55" s="209">
        <f t="shared" si="3"/>
        <v>1268.7959172933884</v>
      </c>
      <c r="H55" s="209">
        <f t="shared" si="4"/>
        <v>1208.6362876065136</v>
      </c>
      <c r="I55" s="209">
        <f t="shared" si="0"/>
        <v>1462.5128238961584</v>
      </c>
      <c r="J55" s="209">
        <f t="shared" si="5"/>
        <v>1280.8840954565344</v>
      </c>
    </row>
    <row r="56" spans="1:10" x14ac:dyDescent="0.35">
      <c r="A56" s="208">
        <v>41334</v>
      </c>
      <c r="B56" s="256">
        <v>36958.92</v>
      </c>
      <c r="C56" s="254">
        <v>896.27</v>
      </c>
      <c r="D56" s="254">
        <v>122.7</v>
      </c>
      <c r="E56" s="209">
        <f t="shared" si="1"/>
        <v>1609.1497815654668</v>
      </c>
      <c r="F56" s="209">
        <f t="shared" si="2"/>
        <v>1338.6141770525758</v>
      </c>
      <c r="G56" s="209">
        <f t="shared" si="3"/>
        <v>1281.6659154401084</v>
      </c>
      <c r="H56" s="209">
        <f t="shared" si="4"/>
        <v>1213.3193724910452</v>
      </c>
      <c r="I56" s="209">
        <f t="shared" si="0"/>
        <v>1478.1562351153234</v>
      </c>
      <c r="J56" s="209">
        <f t="shared" si="5"/>
        <v>1287.3715619898082</v>
      </c>
    </row>
    <row r="57" spans="1:10" x14ac:dyDescent="0.35">
      <c r="A57" s="208">
        <v>41365</v>
      </c>
      <c r="B57" s="256">
        <v>36887.769999999997</v>
      </c>
      <c r="C57" s="254">
        <v>900.24</v>
      </c>
      <c r="D57" s="254">
        <v>122.9</v>
      </c>
      <c r="E57" s="209">
        <f t="shared" si="1"/>
        <v>1606.0519906408838</v>
      </c>
      <c r="F57" s="209">
        <f t="shared" si="2"/>
        <v>1346.4447232238724</v>
      </c>
      <c r="G57" s="209">
        <f t="shared" si="3"/>
        <v>1287.3430146226062</v>
      </c>
      <c r="H57" s="209">
        <f t="shared" si="4"/>
        <v>1218.0206028542959</v>
      </c>
      <c r="I57" s="209">
        <f t="shared" si="0"/>
        <v>1478.5684002335727</v>
      </c>
      <c r="J57" s="209">
        <f t="shared" si="5"/>
        <v>1293.8918864703153</v>
      </c>
    </row>
    <row r="58" spans="1:10" x14ac:dyDescent="0.35">
      <c r="A58" s="208">
        <v>41395</v>
      </c>
      <c r="B58" s="256">
        <v>36123.83</v>
      </c>
      <c r="C58" s="254">
        <v>910.52</v>
      </c>
      <c r="D58" s="254">
        <v>122.7</v>
      </c>
      <c r="E58" s="209">
        <f t="shared" si="1"/>
        <v>1572.7909028133956</v>
      </c>
      <c r="F58" s="209">
        <f t="shared" si="2"/>
        <v>1354.3210760617887</v>
      </c>
      <c r="G58" s="209">
        <f t="shared" si="3"/>
        <v>1302.0434125057488</v>
      </c>
      <c r="H58" s="209">
        <f t="shared" si="4"/>
        <v>1222.7400490042796</v>
      </c>
      <c r="I58" s="209">
        <f t="shared" si="0"/>
        <v>1464.4919066903369</v>
      </c>
      <c r="J58" s="209">
        <f t="shared" si="5"/>
        <v>1300.445235318135</v>
      </c>
    </row>
    <row r="59" spans="1:10" x14ac:dyDescent="0.35">
      <c r="A59" s="208">
        <v>41426</v>
      </c>
      <c r="B59" s="256">
        <v>36763.25</v>
      </c>
      <c r="C59" s="254">
        <v>897.2</v>
      </c>
      <c r="D59" s="254">
        <v>123</v>
      </c>
      <c r="E59" s="209">
        <f t="shared" si="1"/>
        <v>1600.630529981305</v>
      </c>
      <c r="F59" s="209">
        <f t="shared" si="2"/>
        <v>1362.2435035234585</v>
      </c>
      <c r="G59" s="209">
        <f t="shared" si="3"/>
        <v>1282.9958152486031</v>
      </c>
      <c r="H59" s="209">
        <f t="shared" si="4"/>
        <v>1227.4777815214318</v>
      </c>
      <c r="I59" s="209">
        <f t="shared" si="0"/>
        <v>1473.5766440882244</v>
      </c>
      <c r="J59" s="209">
        <f t="shared" si="5"/>
        <v>1307.0317757962373</v>
      </c>
    </row>
    <row r="60" spans="1:10" x14ac:dyDescent="0.35">
      <c r="A60" s="208">
        <v>41456</v>
      </c>
      <c r="B60" s="256">
        <v>35382.22</v>
      </c>
      <c r="C60" s="254">
        <v>879.02</v>
      </c>
      <c r="D60" s="254">
        <v>123</v>
      </c>
      <c r="E60" s="209">
        <f t="shared" si="1"/>
        <v>1540.5020380547185</v>
      </c>
      <c r="F60" s="209">
        <f t="shared" si="2"/>
        <v>1370.2122751334953</v>
      </c>
      <c r="G60" s="209">
        <f t="shared" si="3"/>
        <v>1256.9984189922282</v>
      </c>
      <c r="H60" s="209">
        <f t="shared" si="4"/>
        <v>1232.233871259665</v>
      </c>
      <c r="I60" s="209">
        <f t="shared" si="0"/>
        <v>1427.1005904297224</v>
      </c>
      <c r="J60" s="209">
        <f t="shared" si="5"/>
        <v>1313.651676014751</v>
      </c>
    </row>
    <row r="61" spans="1:10" x14ac:dyDescent="0.35">
      <c r="A61" s="208">
        <v>41487</v>
      </c>
      <c r="B61" s="256">
        <v>36509.86</v>
      </c>
      <c r="C61" s="254">
        <v>880.67</v>
      </c>
      <c r="D61" s="254">
        <v>123.1</v>
      </c>
      <c r="E61" s="209">
        <f t="shared" si="1"/>
        <v>1589.5982145578328</v>
      </c>
      <c r="F61" s="209">
        <f t="shared" si="2"/>
        <v>1378.2276619931615</v>
      </c>
      <c r="G61" s="209">
        <f t="shared" si="3"/>
        <v>1259.3579186524603</v>
      </c>
      <c r="H61" s="209">
        <f t="shared" si="4"/>
        <v>1237.008389347428</v>
      </c>
      <c r="I61" s="209">
        <f t="shared" si="0"/>
        <v>1457.5020961956836</v>
      </c>
      <c r="J61" s="209">
        <f t="shared" si="5"/>
        <v>1320.3051049352555</v>
      </c>
    </row>
    <row r="62" spans="1:10" x14ac:dyDescent="0.35">
      <c r="A62" s="208">
        <v>41518</v>
      </c>
      <c r="B62" s="256">
        <v>37075.14</v>
      </c>
      <c r="C62" s="254">
        <v>875.43</v>
      </c>
      <c r="D62" s="254">
        <v>123.1</v>
      </c>
      <c r="E62" s="209">
        <f t="shared" si="1"/>
        <v>1614.2098695662401</v>
      </c>
      <c r="F62" s="209">
        <f t="shared" si="2"/>
        <v>1386.289936789592</v>
      </c>
      <c r="G62" s="209">
        <f t="shared" si="3"/>
        <v>1251.8647197314808</v>
      </c>
      <c r="H62" s="209">
        <f t="shared" si="4"/>
        <v>1241.8014071887703</v>
      </c>
      <c r="I62" s="209">
        <f t="shared" si="0"/>
        <v>1469.2718096323365</v>
      </c>
      <c r="J62" s="209">
        <f t="shared" si="5"/>
        <v>1326.9922323750925</v>
      </c>
    </row>
    <row r="63" spans="1:10" x14ac:dyDescent="0.35">
      <c r="A63" s="208">
        <v>41548</v>
      </c>
      <c r="B63" s="256">
        <v>37593.5</v>
      </c>
      <c r="C63" s="254">
        <v>880.01</v>
      </c>
      <c r="D63" s="254">
        <v>123.3</v>
      </c>
      <c r="E63" s="209">
        <f t="shared" si="1"/>
        <v>1636.7786805805304</v>
      </c>
      <c r="F63" s="209">
        <f t="shared" si="2"/>
        <v>1394.3993738050708</v>
      </c>
      <c r="G63" s="209">
        <f t="shared" si="3"/>
        <v>1258.4141187883674</v>
      </c>
      <c r="H63" s="209">
        <f t="shared" si="4"/>
        <v>1246.6129964644094</v>
      </c>
      <c r="I63" s="209">
        <f t="shared" si="0"/>
        <v>1485.4328558636653</v>
      </c>
      <c r="J63" s="209">
        <f t="shared" si="5"/>
        <v>1333.7132290117004</v>
      </c>
    </row>
    <row r="64" spans="1:10" x14ac:dyDescent="0.35">
      <c r="A64" s="208">
        <v>41579</v>
      </c>
      <c r="B64" s="256">
        <v>39369.480000000003</v>
      </c>
      <c r="C64" s="254">
        <v>889.26</v>
      </c>
      <c r="D64" s="254">
        <v>123</v>
      </c>
      <c r="E64" s="209">
        <f t="shared" si="1"/>
        <v>1714.1028510125841</v>
      </c>
      <c r="F64" s="209">
        <f t="shared" si="2"/>
        <v>1402.5562489263618</v>
      </c>
      <c r="G64" s="209">
        <f t="shared" si="3"/>
        <v>1271.6416168836076</v>
      </c>
      <c r="H64" s="209">
        <f t="shared" si="4"/>
        <v>1251.4432291328033</v>
      </c>
      <c r="I64" s="209">
        <f t="shared" si="0"/>
        <v>1537.1183573609935</v>
      </c>
      <c r="J64" s="209">
        <f t="shared" si="5"/>
        <v>1340.4682663869705</v>
      </c>
    </row>
    <row r="65" spans="1:10" x14ac:dyDescent="0.35">
      <c r="A65" s="208">
        <v>41609</v>
      </c>
      <c r="B65" s="256">
        <v>39547.68</v>
      </c>
      <c r="C65" s="254">
        <v>887.16</v>
      </c>
      <c r="D65" s="254">
        <v>123</v>
      </c>
      <c r="E65" s="209">
        <f t="shared" si="1"/>
        <v>1721.8614784582714</v>
      </c>
      <c r="F65" s="209">
        <f t="shared" si="2"/>
        <v>1410.7608396540954</v>
      </c>
      <c r="G65" s="209">
        <f t="shared" si="3"/>
        <v>1268.6386173160397</v>
      </c>
      <c r="H65" s="209">
        <f t="shared" si="4"/>
        <v>1256.2921774312258</v>
      </c>
      <c r="I65" s="209">
        <f t="shared" si="0"/>
        <v>1540.5723340013787</v>
      </c>
      <c r="J65" s="209">
        <f t="shared" si="5"/>
        <v>1347.257516911626</v>
      </c>
    </row>
    <row r="66" spans="1:10" x14ac:dyDescent="0.35">
      <c r="A66" s="208">
        <v>41640</v>
      </c>
      <c r="B66" s="256">
        <v>40334.379999999997</v>
      </c>
      <c r="C66" s="254">
        <v>883.37</v>
      </c>
      <c r="D66" s="254">
        <v>122.7</v>
      </c>
      <c r="E66" s="209">
        <f t="shared" si="1"/>
        <v>1756.11351107063</v>
      </c>
      <c r="F66" s="209">
        <f t="shared" si="2"/>
        <v>1419.0134251122088</v>
      </c>
      <c r="G66" s="209">
        <f t="shared" si="3"/>
        <v>1263.2189180964765</v>
      </c>
      <c r="H66" s="209">
        <f t="shared" si="4"/>
        <v>1261.1599138768479</v>
      </c>
      <c r="I66" s="209">
        <f t="shared" si="0"/>
        <v>1558.9556738809686</v>
      </c>
      <c r="J66" s="209">
        <f t="shared" si="5"/>
        <v>1354.0811538696214</v>
      </c>
    </row>
    <row r="67" spans="1:10" x14ac:dyDescent="0.35">
      <c r="A67" s="208">
        <v>41671</v>
      </c>
      <c r="B67" s="256">
        <v>40663.61</v>
      </c>
      <c r="C67" s="254">
        <v>906.37</v>
      </c>
      <c r="D67" s="254">
        <v>123.1</v>
      </c>
      <c r="E67" s="209">
        <f t="shared" si="1"/>
        <v>1770.4478147403479</v>
      </c>
      <c r="F67" s="209">
        <f t="shared" si="2"/>
        <v>1427.3142860574417</v>
      </c>
      <c r="G67" s="209">
        <f t="shared" si="3"/>
        <v>1296.108913360317</v>
      </c>
      <c r="H67" s="209">
        <f t="shared" si="4"/>
        <v>1266.0465112678214</v>
      </c>
      <c r="I67" s="209">
        <f t="shared" si="0"/>
        <v>1580.7122541883355</v>
      </c>
      <c r="J67" s="209">
        <f t="shared" si="5"/>
        <v>1360.9393514225662</v>
      </c>
    </row>
    <row r="68" spans="1:10" x14ac:dyDescent="0.35">
      <c r="A68" s="208">
        <v>41699</v>
      </c>
      <c r="B68" s="256">
        <v>42260.17</v>
      </c>
      <c r="C68" s="254">
        <v>909.54</v>
      </c>
      <c r="D68" s="254">
        <v>124.1</v>
      </c>
      <c r="E68" s="209">
        <f t="shared" si="1"/>
        <v>1839.9602402997568</v>
      </c>
      <c r="F68" s="209">
        <f t="shared" si="2"/>
        <v>1435.6637048888881</v>
      </c>
      <c r="G68" s="209">
        <f t="shared" si="3"/>
        <v>1300.6420127075507</v>
      </c>
      <c r="H68" s="209">
        <f t="shared" si="4"/>
        <v>1270.9520426843683</v>
      </c>
      <c r="I68" s="209">
        <f t="shared" si="0"/>
        <v>1624.2329492628746</v>
      </c>
      <c r="J68" s="209">
        <f t="shared" si="5"/>
        <v>1367.8322846141698</v>
      </c>
    </row>
    <row r="69" spans="1:10" x14ac:dyDescent="0.35">
      <c r="A69" s="208">
        <v>41730</v>
      </c>
      <c r="B69" s="256">
        <v>42779.05</v>
      </c>
      <c r="C69" s="254">
        <v>907.81</v>
      </c>
      <c r="D69" s="254">
        <v>124.8</v>
      </c>
      <c r="E69" s="209">
        <f t="shared" si="1"/>
        <v>1862.551691528816</v>
      </c>
      <c r="F69" s="209">
        <f t="shared" si="2"/>
        <v>1444.0619656576037</v>
      </c>
      <c r="G69" s="209">
        <f t="shared" si="3"/>
        <v>1298.1681130637924</v>
      </c>
      <c r="H69" s="209">
        <f t="shared" si="4"/>
        <v>1275.8765814898734</v>
      </c>
      <c r="I69" s="209">
        <f t="shared" si="0"/>
        <v>1636.7982601428066</v>
      </c>
      <c r="J69" s="209">
        <f t="shared" si="5"/>
        <v>1374.7601293747086</v>
      </c>
    </row>
    <row r="70" spans="1:10" x14ac:dyDescent="0.35">
      <c r="A70" s="208">
        <v>41760</v>
      </c>
      <c r="B70" s="256">
        <v>43816.03</v>
      </c>
      <c r="C70" s="254">
        <v>912.41</v>
      </c>
      <c r="D70" s="254">
        <v>125.2</v>
      </c>
      <c r="E70" s="209">
        <f t="shared" si="1"/>
        <v>1907.7006336647808</v>
      </c>
      <c r="F70" s="209">
        <f t="shared" si="2"/>
        <v>1452.5093540762689</v>
      </c>
      <c r="G70" s="209">
        <f t="shared" si="3"/>
        <v>1304.7461121165607</v>
      </c>
      <c r="H70" s="209">
        <f t="shared" si="4"/>
        <v>1280.8202013319813</v>
      </c>
      <c r="I70" s="209">
        <f t="shared" ref="I70:I133" si="6">(0.6*E70)+(0.4*G70)</f>
        <v>1666.5188250454926</v>
      </c>
      <c r="J70" s="209">
        <f t="shared" si="5"/>
        <v>1381.7230625255172</v>
      </c>
    </row>
    <row r="71" spans="1:10" x14ac:dyDescent="0.35">
      <c r="A71" s="208">
        <v>41791</v>
      </c>
      <c r="B71" s="256">
        <v>43743.95</v>
      </c>
      <c r="C71" s="254">
        <v>923.58</v>
      </c>
      <c r="D71" s="254">
        <v>125.8</v>
      </c>
      <c r="E71" s="209">
        <f t="shared" ref="E71:E134" si="7">E70*B71/B70</f>
        <v>1904.5623515868617</v>
      </c>
      <c r="F71" s="209">
        <f t="shared" ref="F71:F134" si="8">F70*(1+F$4)^(1/12)</f>
        <v>1461.0061575289099</v>
      </c>
      <c r="G71" s="209">
        <f t="shared" ref="G71:G134" si="9">G70*C71/C70</f>
        <v>1320.7192098164348</v>
      </c>
      <c r="H71" s="209">
        <f t="shared" ref="H71:H134" si="10">H70*(1+H$4)^(1/12)</f>
        <v>1285.7829761436981</v>
      </c>
      <c r="I71" s="209">
        <f t="shared" si="6"/>
        <v>1671.0250948786911</v>
      </c>
      <c r="J71" s="209">
        <f t="shared" ref="J71:J134" si="11">J70*(1+J$4)^(1/12)</f>
        <v>1388.7212617835009</v>
      </c>
    </row>
    <row r="72" spans="1:10" x14ac:dyDescent="0.35">
      <c r="A72" s="208">
        <v>41821</v>
      </c>
      <c r="B72" s="256">
        <v>45522.61</v>
      </c>
      <c r="C72" s="254">
        <v>925.92</v>
      </c>
      <c r="D72" s="254">
        <v>125.9</v>
      </c>
      <c r="E72" s="209">
        <f t="shared" si="7"/>
        <v>1982.0032062027228</v>
      </c>
      <c r="F72" s="209">
        <f t="shared" si="8"/>
        <v>1469.5526650806742</v>
      </c>
      <c r="G72" s="209">
        <f t="shared" si="9"/>
        <v>1324.065409334582</v>
      </c>
      <c r="H72" s="209">
        <f t="shared" si="10"/>
        <v>1290.7649801444973</v>
      </c>
      <c r="I72" s="209">
        <f t="shared" si="6"/>
        <v>1718.8280874554666</v>
      </c>
      <c r="J72" s="209">
        <f t="shared" si="11"/>
        <v>1395.754905765672</v>
      </c>
    </row>
    <row r="73" spans="1:10" x14ac:dyDescent="0.35">
      <c r="A73" s="208">
        <v>41852</v>
      </c>
      <c r="B73" s="256">
        <v>46169.37</v>
      </c>
      <c r="C73" s="254">
        <v>931.76</v>
      </c>
      <c r="D73" s="254">
        <v>125.7</v>
      </c>
      <c r="E73" s="209">
        <f t="shared" si="7"/>
        <v>2010.1624087098653</v>
      </c>
      <c r="F73" s="209">
        <f t="shared" si="8"/>
        <v>1478.1491674876661</v>
      </c>
      <c r="G73" s="209">
        <f t="shared" si="9"/>
        <v>1332.4166081320095</v>
      </c>
      <c r="H73" s="209">
        <f t="shared" si="10"/>
        <v>1295.7662878414289</v>
      </c>
      <c r="I73" s="209">
        <f t="shared" si="6"/>
        <v>1739.0640884787229</v>
      </c>
      <c r="J73" s="209">
        <f t="shared" si="11"/>
        <v>1402.824173993708</v>
      </c>
    </row>
    <row r="74" spans="1:10" x14ac:dyDescent="0.35">
      <c r="A74" s="208">
        <v>41883</v>
      </c>
      <c r="B74" s="256">
        <v>47133.4</v>
      </c>
      <c r="C74" s="254">
        <v>941.7</v>
      </c>
      <c r="D74" s="254">
        <v>125.7</v>
      </c>
      <c r="E74" s="209">
        <f t="shared" si="7"/>
        <v>2052.1351899470487</v>
      </c>
      <c r="F74" s="209">
        <f t="shared" si="8"/>
        <v>1486.7959572068378</v>
      </c>
      <c r="G74" s="209">
        <f t="shared" si="9"/>
        <v>1346.630806085165</v>
      </c>
      <c r="H74" s="209">
        <f t="shared" si="10"/>
        <v>1300.7869740302351</v>
      </c>
      <c r="I74" s="209">
        <f t="shared" si="6"/>
        <v>1769.9334364022952</v>
      </c>
      <c r="J74" s="209">
        <f t="shared" si="11"/>
        <v>1409.9292468985348</v>
      </c>
    </row>
    <row r="75" spans="1:10" x14ac:dyDescent="0.35">
      <c r="A75" s="208">
        <v>41913</v>
      </c>
      <c r="B75" s="256">
        <v>45254.49</v>
      </c>
      <c r="C75" s="254">
        <v>935.77</v>
      </c>
      <c r="D75" s="254">
        <v>125.8</v>
      </c>
      <c r="E75" s="209">
        <f t="shared" si="7"/>
        <v>1970.3295631570566</v>
      </c>
      <c r="F75" s="209">
        <f t="shared" si="8"/>
        <v>1495.4933284059387</v>
      </c>
      <c r="G75" s="209">
        <f t="shared" si="9"/>
        <v>1338.1509073062705</v>
      </c>
      <c r="H75" s="209">
        <f t="shared" si="10"/>
        <v>1305.8271137964671</v>
      </c>
      <c r="I75" s="209">
        <f t="shared" si="6"/>
        <v>1717.458100816742</v>
      </c>
      <c r="J75" s="209">
        <f t="shared" si="11"/>
        <v>1417.0703058249305</v>
      </c>
    </row>
    <row r="76" spans="1:10" x14ac:dyDescent="0.35">
      <c r="A76" s="208">
        <v>41944</v>
      </c>
      <c r="B76" s="256">
        <v>44318.34</v>
      </c>
      <c r="C76" s="254">
        <v>941.1</v>
      </c>
      <c r="D76" s="254">
        <v>125.9</v>
      </c>
      <c r="E76" s="209">
        <f t="shared" si="7"/>
        <v>1929.5706457424644</v>
      </c>
      <c r="F76" s="209">
        <f t="shared" si="8"/>
        <v>1504.2415769735233</v>
      </c>
      <c r="G76" s="209">
        <f t="shared" si="9"/>
        <v>1345.7728062087172</v>
      </c>
      <c r="H76" s="209">
        <f t="shared" si="10"/>
        <v>1310.8867825166096</v>
      </c>
      <c r="I76" s="209">
        <f t="shared" si="6"/>
        <v>1696.0515099289655</v>
      </c>
      <c r="J76" s="209">
        <f t="shared" si="11"/>
        <v>1424.2475330361551</v>
      </c>
    </row>
    <row r="77" spans="1:10" x14ac:dyDescent="0.35">
      <c r="A77" s="208">
        <v>41974</v>
      </c>
      <c r="B77" s="256">
        <v>44788.72</v>
      </c>
      <c r="C77" s="254">
        <v>955.67</v>
      </c>
      <c r="D77" s="254">
        <v>125.4</v>
      </c>
      <c r="E77" s="209">
        <f t="shared" si="7"/>
        <v>1950.0504615556099</v>
      </c>
      <c r="F77" s="209">
        <f t="shared" si="8"/>
        <v>1513.0410005290175</v>
      </c>
      <c r="G77" s="209">
        <f t="shared" si="9"/>
        <v>1366.6079032084631</v>
      </c>
      <c r="H77" s="209">
        <f t="shared" si="10"/>
        <v>1315.9660558592072</v>
      </c>
      <c r="I77" s="209">
        <f t="shared" si="6"/>
        <v>1716.673438216751</v>
      </c>
      <c r="J77" s="209">
        <f t="shared" si="11"/>
        <v>1431.4611117186016</v>
      </c>
    </row>
    <row r="78" spans="1:10" ht="15" thickBot="1" x14ac:dyDescent="0.4">
      <c r="A78" s="208">
        <v>42005</v>
      </c>
      <c r="B78" s="255">
        <v>44591.13</v>
      </c>
      <c r="C78" s="254">
        <v>961.02</v>
      </c>
      <c r="D78" s="254">
        <v>124.5</v>
      </c>
      <c r="E78" s="209">
        <f t="shared" si="7"/>
        <v>1941.4476153323023</v>
      </c>
      <c r="F78" s="209">
        <f t="shared" si="8"/>
        <v>1521.8918984328441</v>
      </c>
      <c r="G78" s="209">
        <f t="shared" si="9"/>
        <v>1374.2584021067912</v>
      </c>
      <c r="H78" s="209">
        <f t="shared" si="10"/>
        <v>1321.0650097859964</v>
      </c>
      <c r="I78" s="209">
        <f t="shared" si="6"/>
        <v>1714.5719300420978</v>
      </c>
      <c r="J78" s="209">
        <f t="shared" si="11"/>
        <v>1438.7112259864718</v>
      </c>
    </row>
    <row r="79" spans="1:10" x14ac:dyDescent="0.35">
      <c r="A79" s="208">
        <v>42036</v>
      </c>
      <c r="B79" s="256">
        <v>44835.91</v>
      </c>
      <c r="C79" s="254">
        <v>1005.48</v>
      </c>
      <c r="D79" s="254">
        <v>124.3</v>
      </c>
      <c r="E79" s="209">
        <f t="shared" si="7"/>
        <v>1952.1050610458567</v>
      </c>
      <c r="F79" s="209">
        <f t="shared" si="8"/>
        <v>1530.7945717966063</v>
      </c>
      <c r="G79" s="209">
        <f t="shared" si="9"/>
        <v>1437.8361929515893</v>
      </c>
      <c r="H79" s="209">
        <f t="shared" si="10"/>
        <v>1326.1837205530412</v>
      </c>
      <c r="I79" s="209">
        <f t="shared" si="6"/>
        <v>1746.3975138081496</v>
      </c>
      <c r="J79" s="209">
        <f t="shared" si="11"/>
        <v>1445.9980608864757</v>
      </c>
    </row>
    <row r="80" spans="1:10" x14ac:dyDescent="0.35">
      <c r="A80" s="208">
        <v>42064</v>
      </c>
      <c r="B80" s="256">
        <v>46619.73</v>
      </c>
      <c r="C80" s="254">
        <v>1004.13</v>
      </c>
      <c r="D80" s="254">
        <v>125.4</v>
      </c>
      <c r="E80" s="209">
        <f t="shared" si="7"/>
        <v>2029.7705762544208</v>
      </c>
      <c r="F80" s="209">
        <f t="shared" si="8"/>
        <v>1539.7493234933327</v>
      </c>
      <c r="G80" s="209">
        <f t="shared" si="9"/>
        <v>1435.9056932295812</v>
      </c>
      <c r="H80" s="209">
        <f t="shared" si="10"/>
        <v>1331.3222647118741</v>
      </c>
      <c r="I80" s="209">
        <f t="shared" si="6"/>
        <v>1792.2246230444848</v>
      </c>
      <c r="J80" s="209">
        <f t="shared" si="11"/>
        <v>1453.3218024025543</v>
      </c>
    </row>
    <row r="81" spans="1:10" x14ac:dyDescent="0.35">
      <c r="A81" s="208">
        <v>42095</v>
      </c>
      <c r="B81" s="256">
        <v>45743.32</v>
      </c>
      <c r="C81" s="254">
        <v>1000.94</v>
      </c>
      <c r="D81" s="254">
        <v>126.3</v>
      </c>
      <c r="E81" s="209">
        <f t="shared" si="7"/>
        <v>1991.6126712057398</v>
      </c>
      <c r="F81" s="209">
        <f t="shared" si="8"/>
        <v>1548.75645816778</v>
      </c>
      <c r="G81" s="209">
        <f t="shared" si="9"/>
        <v>1431.343993886466</v>
      </c>
      <c r="H81" s="209">
        <f t="shared" si="10"/>
        <v>1336.4807191106406</v>
      </c>
      <c r="I81" s="209">
        <f t="shared" si="6"/>
        <v>1767.5052002780303</v>
      </c>
      <c r="J81" s="209">
        <f t="shared" si="11"/>
        <v>1460.6826374606267</v>
      </c>
    </row>
    <row r="82" spans="1:10" x14ac:dyDescent="0.35">
      <c r="A82" s="208">
        <v>42125</v>
      </c>
      <c r="B82" s="256">
        <v>46853.760000000002</v>
      </c>
      <c r="C82" s="254">
        <v>987.31</v>
      </c>
      <c r="D82" s="254">
        <v>126.2</v>
      </c>
      <c r="E82" s="209">
        <f t="shared" si="7"/>
        <v>2039.9599790665097</v>
      </c>
      <c r="F82" s="209">
        <f t="shared" si="8"/>
        <v>1557.8162822467984</v>
      </c>
      <c r="G82" s="209">
        <f t="shared" si="9"/>
        <v>1411.8530966931551</v>
      </c>
      <c r="H82" s="209">
        <f t="shared" si="10"/>
        <v>1341.6591608952485</v>
      </c>
      <c r="I82" s="209">
        <f t="shared" si="6"/>
        <v>1788.7172261171677</v>
      </c>
      <c r="J82" s="209">
        <f t="shared" si="11"/>
        <v>1468.0807539333607</v>
      </c>
    </row>
    <row r="83" spans="1:10" x14ac:dyDescent="0.35">
      <c r="A83" s="208">
        <v>42156</v>
      </c>
      <c r="B83" s="256">
        <v>46283.16</v>
      </c>
      <c r="C83" s="254">
        <v>989.29</v>
      </c>
      <c r="D83" s="254">
        <v>126.9</v>
      </c>
      <c r="E83" s="209">
        <f t="shared" si="7"/>
        <v>2015.1166972454703</v>
      </c>
      <c r="F83" s="209">
        <f t="shared" si="8"/>
        <v>1566.9291039497557</v>
      </c>
      <c r="G83" s="209">
        <f t="shared" si="9"/>
        <v>1414.6844962854334</v>
      </c>
      <c r="H83" s="209">
        <f t="shared" si="10"/>
        <v>1346.8576675105219</v>
      </c>
      <c r="I83" s="209">
        <f t="shared" si="6"/>
        <v>1774.9438168614554</v>
      </c>
      <c r="J83" s="209">
        <f t="shared" si="11"/>
        <v>1475.5163406449683</v>
      </c>
    </row>
    <row r="84" spans="1:10" x14ac:dyDescent="0.35">
      <c r="A84" s="208">
        <v>42186</v>
      </c>
      <c r="B84" s="256">
        <v>44995.47</v>
      </c>
      <c r="C84" s="254">
        <v>983.8</v>
      </c>
      <c r="D84" s="254">
        <v>127.2</v>
      </c>
      <c r="E84" s="209">
        <f t="shared" si="7"/>
        <v>1959.0521238698402</v>
      </c>
      <c r="F84" s="209">
        <f t="shared" si="8"/>
        <v>1576.095233299023</v>
      </c>
      <c r="G84" s="209">
        <f t="shared" si="9"/>
        <v>1406.833797415934</v>
      </c>
      <c r="H84" s="209">
        <f t="shared" si="10"/>
        <v>1352.076316701359</v>
      </c>
      <c r="I84" s="209">
        <f t="shared" si="6"/>
        <v>1738.1647932882777</v>
      </c>
      <c r="J84" s="209">
        <f t="shared" si="11"/>
        <v>1482.9895873760249</v>
      </c>
    </row>
    <row r="85" spans="1:10" x14ac:dyDescent="0.35">
      <c r="A85" s="208">
        <v>42217</v>
      </c>
      <c r="B85" s="256">
        <v>44853.46</v>
      </c>
      <c r="C85" s="254">
        <v>997.93</v>
      </c>
      <c r="D85" s="254">
        <v>127.3</v>
      </c>
      <c r="E85" s="209">
        <f t="shared" si="7"/>
        <v>1952.8691682942954</v>
      </c>
      <c r="F85" s="209">
        <f t="shared" si="8"/>
        <v>1585.3149821305219</v>
      </c>
      <c r="G85" s="209">
        <f t="shared" si="9"/>
        <v>1427.0396945062848</v>
      </c>
      <c r="H85" s="209">
        <f t="shared" si="10"/>
        <v>1357.315186513895</v>
      </c>
      <c r="I85" s="209">
        <f t="shared" si="6"/>
        <v>1742.5373787790909</v>
      </c>
      <c r="J85" s="209">
        <f t="shared" si="11"/>
        <v>1490.5006848683133</v>
      </c>
    </row>
    <row r="86" spans="1:10" x14ac:dyDescent="0.35">
      <c r="A86" s="208">
        <v>42248</v>
      </c>
      <c r="B86" s="256">
        <v>43042.720000000001</v>
      </c>
      <c r="C86" s="254">
        <v>987.9</v>
      </c>
      <c r="D86" s="254">
        <v>127.3</v>
      </c>
      <c r="E86" s="209">
        <f t="shared" si="7"/>
        <v>1874.0315865827126</v>
      </c>
      <c r="F86" s="209">
        <f t="shared" si="8"/>
        <v>1594.5886641043335</v>
      </c>
      <c r="G86" s="209">
        <f t="shared" si="9"/>
        <v>1412.6967965716622</v>
      </c>
      <c r="H86" s="209">
        <f t="shared" si="10"/>
        <v>1362.5743552966694</v>
      </c>
      <c r="I86" s="209">
        <f t="shared" si="6"/>
        <v>1689.4976705782924</v>
      </c>
      <c r="J86" s="209">
        <f t="shared" si="11"/>
        <v>1498.0498248296917</v>
      </c>
    </row>
    <row r="87" spans="1:10" x14ac:dyDescent="0.35">
      <c r="A87" s="208">
        <v>42278</v>
      </c>
      <c r="B87" s="256">
        <v>41460.959999999999</v>
      </c>
      <c r="C87" s="254">
        <v>985.23</v>
      </c>
      <c r="D87" s="254">
        <v>127.1</v>
      </c>
      <c r="E87" s="209">
        <f t="shared" si="7"/>
        <v>1805.1635363667162</v>
      </c>
      <c r="F87" s="209">
        <f t="shared" si="8"/>
        <v>1603.9165947153692</v>
      </c>
      <c r="G87" s="209">
        <f t="shared" si="9"/>
        <v>1408.8786971214686</v>
      </c>
      <c r="H87" s="209">
        <f t="shared" si="10"/>
        <v>1367.8539017017974</v>
      </c>
      <c r="I87" s="209">
        <f t="shared" si="6"/>
        <v>1646.649600668617</v>
      </c>
      <c r="J87" s="209">
        <f t="shared" si="11"/>
        <v>1505.6371999389871</v>
      </c>
    </row>
    <row r="88" spans="1:10" x14ac:dyDescent="0.35">
      <c r="A88" s="208">
        <v>42309</v>
      </c>
      <c r="B88" s="256">
        <v>42271.89</v>
      </c>
      <c r="C88" s="254">
        <v>982.7</v>
      </c>
      <c r="D88" s="254">
        <v>127.2</v>
      </c>
      <c r="E88" s="209">
        <f t="shared" si="7"/>
        <v>1840.4705159095408</v>
      </c>
      <c r="F88" s="209">
        <f t="shared" si="8"/>
        <v>1613.2990913041037</v>
      </c>
      <c r="G88" s="209">
        <f t="shared" si="9"/>
        <v>1405.2607976424461</v>
      </c>
      <c r="H88" s="209">
        <f t="shared" si="10"/>
        <v>1373.1539046861467</v>
      </c>
      <c r="I88" s="209">
        <f t="shared" si="6"/>
        <v>1666.3866286027028</v>
      </c>
      <c r="J88" s="209">
        <f t="shared" si="11"/>
        <v>1513.2630038509133</v>
      </c>
    </row>
    <row r="89" spans="1:10" x14ac:dyDescent="0.35">
      <c r="A89" s="208">
        <v>42339</v>
      </c>
      <c r="B89" s="256">
        <v>42174.64</v>
      </c>
      <c r="C89" s="254">
        <v>983.69</v>
      </c>
      <c r="D89" s="254">
        <v>127.1</v>
      </c>
      <c r="E89" s="209">
        <f t="shared" si="7"/>
        <v>1836.2363603590748</v>
      </c>
      <c r="F89" s="209">
        <f t="shared" si="8"/>
        <v>1622.7364730673714</v>
      </c>
      <c r="G89" s="209">
        <f t="shared" si="9"/>
        <v>1406.6764974385851</v>
      </c>
      <c r="H89" s="209">
        <f t="shared" si="10"/>
        <v>1378.4744435125176</v>
      </c>
      <c r="I89" s="209">
        <f t="shared" si="6"/>
        <v>1664.4124151908786</v>
      </c>
      <c r="J89" s="209">
        <f t="shared" si="11"/>
        <v>1520.9274312010125</v>
      </c>
    </row>
    <row r="90" spans="1:10" x14ac:dyDescent="0.35">
      <c r="A90" s="208">
        <v>42370</v>
      </c>
      <c r="B90" s="256">
        <v>40881.839999999997</v>
      </c>
      <c r="C90" s="254">
        <v>994.85</v>
      </c>
      <c r="D90" s="254">
        <v>126.5</v>
      </c>
      <c r="E90" s="209">
        <f t="shared" si="7"/>
        <v>1779.9493033344691</v>
      </c>
      <c r="F90" s="209">
        <f t="shared" si="8"/>
        <v>1632.2290610692255</v>
      </c>
      <c r="G90" s="209">
        <f t="shared" si="9"/>
        <v>1422.6352951405183</v>
      </c>
      <c r="H90" s="209">
        <f t="shared" si="10"/>
        <v>1383.8155977508293</v>
      </c>
      <c r="I90" s="209">
        <f t="shared" si="6"/>
        <v>1637.0237000568886</v>
      </c>
      <c r="J90" s="209">
        <f t="shared" si="11"/>
        <v>1528.6306776106246</v>
      </c>
    </row>
    <row r="91" spans="1:10" x14ac:dyDescent="0.35">
      <c r="A91" s="208">
        <v>42401</v>
      </c>
      <c r="B91" s="256">
        <v>40404.04</v>
      </c>
      <c r="C91" s="254">
        <v>998.72</v>
      </c>
      <c r="D91" s="254">
        <v>126.8</v>
      </c>
      <c r="E91" s="209">
        <f t="shared" si="7"/>
        <v>1759.1464290721267</v>
      </c>
      <c r="F91" s="209">
        <f t="shared" si="8"/>
        <v>1641.7771782518605</v>
      </c>
      <c r="G91" s="209">
        <f t="shared" si="9"/>
        <v>1428.169394343608</v>
      </c>
      <c r="H91" s="209">
        <f t="shared" si="10"/>
        <v>1389.1774472793086</v>
      </c>
      <c r="I91" s="209">
        <f t="shared" si="6"/>
        <v>1626.7556151807194</v>
      </c>
      <c r="J91" s="209">
        <f t="shared" si="11"/>
        <v>1536.3729396918789</v>
      </c>
    </row>
    <row r="92" spans="1:10" x14ac:dyDescent="0.35">
      <c r="A92" s="208">
        <v>42430</v>
      </c>
      <c r="B92" s="256">
        <v>40593.129999999997</v>
      </c>
      <c r="C92" s="254">
        <v>1000.86</v>
      </c>
      <c r="D92" s="254">
        <v>127.1</v>
      </c>
      <c r="E92" s="209">
        <f t="shared" si="7"/>
        <v>1767.379194861717</v>
      </c>
      <c r="F92" s="209">
        <f t="shared" si="8"/>
        <v>1651.3811494465995</v>
      </c>
      <c r="G92" s="209">
        <f t="shared" si="9"/>
        <v>1431.2295939029391</v>
      </c>
      <c r="H92" s="209">
        <f t="shared" si="10"/>
        <v>1394.5600722856861</v>
      </c>
      <c r="I92" s="209">
        <f t="shared" si="6"/>
        <v>1632.9193544782056</v>
      </c>
      <c r="J92" s="209">
        <f t="shared" si="11"/>
        <v>1544.1544150527125</v>
      </c>
    </row>
    <row r="93" spans="1:10" x14ac:dyDescent="0.35">
      <c r="A93" s="208">
        <v>42461</v>
      </c>
      <c r="B93" s="256">
        <v>42737.72</v>
      </c>
      <c r="C93" s="254">
        <v>1008.72</v>
      </c>
      <c r="D93" s="254">
        <v>127.9</v>
      </c>
      <c r="E93" s="209">
        <f t="shared" si="7"/>
        <v>1860.7522298434612</v>
      </c>
      <c r="F93" s="209">
        <f t="shared" si="8"/>
        <v>1661.0413013849443</v>
      </c>
      <c r="G93" s="209">
        <f t="shared" si="9"/>
        <v>1442.4693922844081</v>
      </c>
      <c r="H93" s="209">
        <f t="shared" si="10"/>
        <v>1399.963553268394</v>
      </c>
      <c r="I93" s="209">
        <f t="shared" si="6"/>
        <v>1693.4390948198402</v>
      </c>
      <c r="J93" s="209">
        <f t="shared" si="11"/>
        <v>1551.9753023019143</v>
      </c>
    </row>
    <row r="94" spans="1:10" x14ac:dyDescent="0.35">
      <c r="A94" s="208">
        <v>42491</v>
      </c>
      <c r="B94" s="256">
        <v>44309.23</v>
      </c>
      <c r="C94" s="254">
        <v>1007.92</v>
      </c>
      <c r="D94" s="254">
        <v>128.30000000000001</v>
      </c>
      <c r="E94" s="209">
        <f t="shared" si="7"/>
        <v>1929.1740065952699</v>
      </c>
      <c r="F94" s="209">
        <f t="shared" si="8"/>
        <v>1670.7579627096916</v>
      </c>
      <c r="G94" s="209">
        <f t="shared" si="9"/>
        <v>1441.3253924491439</v>
      </c>
      <c r="H94" s="209">
        <f t="shared" si="10"/>
        <v>1405.387971037771</v>
      </c>
      <c r="I94" s="209">
        <f t="shared" si="6"/>
        <v>1734.0345609368196</v>
      </c>
      <c r="J94" s="209">
        <f t="shared" si="11"/>
        <v>1559.8358010541942</v>
      </c>
    </row>
    <row r="95" spans="1:10" x14ac:dyDescent="0.35">
      <c r="A95" s="208">
        <v>42522</v>
      </c>
      <c r="B95" s="256">
        <v>44750.64</v>
      </c>
      <c r="C95" s="254">
        <v>1017.08</v>
      </c>
      <c r="D95" s="254">
        <v>128.80000000000001</v>
      </c>
      <c r="E95" s="209">
        <f t="shared" si="7"/>
        <v>1948.3925012125587</v>
      </c>
      <c r="F95" s="209">
        <f t="shared" si="8"/>
        <v>1680.5314639861133</v>
      </c>
      <c r="G95" s="209">
        <f t="shared" si="9"/>
        <v>1454.4241905629171</v>
      </c>
      <c r="H95" s="209">
        <f t="shared" si="10"/>
        <v>1410.8334067172698</v>
      </c>
      <c r="I95" s="209">
        <f t="shared" si="6"/>
        <v>1750.8051769527021</v>
      </c>
      <c r="J95" s="209">
        <f t="shared" si="11"/>
        <v>1567.7361119352772</v>
      </c>
    </row>
    <row r="96" spans="1:10" x14ac:dyDescent="0.35">
      <c r="A96" s="208">
        <v>42552</v>
      </c>
      <c r="B96" s="256">
        <v>44903.83</v>
      </c>
      <c r="C96" s="254">
        <v>1035.1099999999999</v>
      </c>
      <c r="D96" s="254">
        <v>129.1</v>
      </c>
      <c r="E96" s="209">
        <f t="shared" si="7"/>
        <v>1955.0622214056277</v>
      </c>
      <c r="F96" s="209">
        <f t="shared" si="8"/>
        <v>1690.3621377132024</v>
      </c>
      <c r="G96" s="209">
        <f t="shared" si="9"/>
        <v>1480.2070868501798</v>
      </c>
      <c r="H96" s="209">
        <f t="shared" si="10"/>
        <v>1416.2999417446717</v>
      </c>
      <c r="I96" s="209">
        <f t="shared" si="6"/>
        <v>1765.1201675834486</v>
      </c>
      <c r="J96" s="209">
        <f t="shared" si="11"/>
        <v>1575.6764365870249</v>
      </c>
    </row>
    <row r="97" spans="1:10" x14ac:dyDescent="0.35">
      <c r="A97" s="208">
        <v>42583</v>
      </c>
      <c r="B97" s="256">
        <v>46657.94</v>
      </c>
      <c r="C97" s="254">
        <v>1043.8399999999999</v>
      </c>
      <c r="D97" s="254">
        <v>128.9</v>
      </c>
      <c r="E97" s="209">
        <f t="shared" si="7"/>
        <v>2031.4341966511652</v>
      </c>
      <c r="F97" s="209">
        <f t="shared" si="8"/>
        <v>1700.250318334985</v>
      </c>
      <c r="G97" s="209">
        <f t="shared" si="9"/>
        <v>1492.6909850524985</v>
      </c>
      <c r="H97" s="209">
        <f t="shared" si="10"/>
        <v>1421.7876578733033</v>
      </c>
      <c r="I97" s="209">
        <f t="shared" si="6"/>
        <v>1815.9369120116985</v>
      </c>
      <c r="J97" s="209">
        <f t="shared" si="11"/>
        <v>1583.6569776725812</v>
      </c>
    </row>
    <row r="98" spans="1:10" x14ac:dyDescent="0.35">
      <c r="A98" s="208">
        <v>42614</v>
      </c>
      <c r="B98" s="256">
        <v>46782.53</v>
      </c>
      <c r="C98" s="254">
        <v>1044.79</v>
      </c>
      <c r="D98" s="254">
        <v>128.69999999999999</v>
      </c>
      <c r="E98" s="209">
        <f t="shared" si="7"/>
        <v>2036.8587050319629</v>
      </c>
      <c r="F98" s="209">
        <f t="shared" si="8"/>
        <v>1710.1963422518979</v>
      </c>
      <c r="G98" s="209">
        <f t="shared" si="9"/>
        <v>1494.0494848568746</v>
      </c>
      <c r="H98" s="209">
        <f t="shared" si="10"/>
        <v>1427.2966371732593</v>
      </c>
      <c r="I98" s="209">
        <f t="shared" si="6"/>
        <v>1819.7350169619276</v>
      </c>
      <c r="J98" s="209">
        <f t="shared" si="11"/>
        <v>1591.6779388815457</v>
      </c>
    </row>
    <row r="99" spans="1:10" x14ac:dyDescent="0.35">
      <c r="A99" s="208">
        <v>42644</v>
      </c>
      <c r="B99" s="256">
        <v>47352.94</v>
      </c>
      <c r="C99" s="254">
        <v>1047.3800000000001</v>
      </c>
      <c r="D99" s="254">
        <v>128.80000000000001</v>
      </c>
      <c r="E99" s="209">
        <f t="shared" si="7"/>
        <v>2061.6937144668373</v>
      </c>
      <c r="F99" s="209">
        <f t="shared" si="8"/>
        <v>1720.2005478322337</v>
      </c>
      <c r="G99" s="209">
        <f t="shared" si="9"/>
        <v>1497.7531843235422</v>
      </c>
      <c r="H99" s="209">
        <f t="shared" si="10"/>
        <v>1432.8269620326309</v>
      </c>
      <c r="I99" s="209">
        <f t="shared" si="6"/>
        <v>1836.1175024095191</v>
      </c>
      <c r="J99" s="209">
        <f t="shared" si="11"/>
        <v>1599.7395249351723</v>
      </c>
    </row>
    <row r="100" spans="1:10" x14ac:dyDescent="0.35">
      <c r="A100" s="208">
        <v>42675</v>
      </c>
      <c r="B100" s="256">
        <v>47645.5</v>
      </c>
      <c r="C100" s="254">
        <v>1037.8800000000001</v>
      </c>
      <c r="D100" s="254">
        <v>129.1</v>
      </c>
      <c r="E100" s="209">
        <f t="shared" si="7"/>
        <v>2074.4314476066256</v>
      </c>
      <c r="F100" s="209">
        <f t="shared" si="8"/>
        <v>1730.2632754236515</v>
      </c>
      <c r="G100" s="209">
        <f t="shared" si="9"/>
        <v>1484.1681862797818</v>
      </c>
      <c r="H100" s="209">
        <f t="shared" si="10"/>
        <v>1438.3787151587369</v>
      </c>
      <c r="I100" s="209">
        <f t="shared" si="6"/>
        <v>1838.326143075888</v>
      </c>
      <c r="J100" s="209">
        <f t="shared" si="11"/>
        <v>1607.8419415915937</v>
      </c>
    </row>
    <row r="101" spans="1:10" x14ac:dyDescent="0.35">
      <c r="A101" s="208">
        <v>42705</v>
      </c>
      <c r="B101" s="256">
        <v>48690.84</v>
      </c>
      <c r="C101" s="254">
        <v>1016.44</v>
      </c>
      <c r="D101" s="254">
        <v>128.6</v>
      </c>
      <c r="E101" s="209">
        <f t="shared" si="7"/>
        <v>2119.9443747338696</v>
      </c>
      <c r="F101" s="209">
        <f t="shared" si="8"/>
        <v>1740.384867364756</v>
      </c>
      <c r="G101" s="209">
        <f t="shared" si="9"/>
        <v>1453.5089906947057</v>
      </c>
      <c r="H101" s="209">
        <f t="shared" si="10"/>
        <v>1443.9519795793606</v>
      </c>
      <c r="I101" s="209">
        <f t="shared" si="6"/>
        <v>1853.370221118204</v>
      </c>
      <c r="J101" s="209">
        <f t="shared" si="11"/>
        <v>1615.9853956510742</v>
      </c>
    </row>
    <row r="102" spans="1:10" x14ac:dyDescent="0.35">
      <c r="A102" s="208">
        <v>42736</v>
      </c>
      <c r="B102" s="256">
        <v>49500.53</v>
      </c>
      <c r="C102" s="254">
        <v>1011.39</v>
      </c>
      <c r="D102" s="254">
        <v>128.4</v>
      </c>
      <c r="E102" s="209">
        <f t="shared" si="7"/>
        <v>2155.197366072246</v>
      </c>
      <c r="F102" s="209">
        <f t="shared" si="8"/>
        <v>1750.5656679967444</v>
      </c>
      <c r="G102" s="209">
        <f t="shared" si="9"/>
        <v>1446.2874917346014</v>
      </c>
      <c r="H102" s="209">
        <f t="shared" si="10"/>
        <v>1449.546838643992</v>
      </c>
      <c r="I102" s="209">
        <f t="shared" si="6"/>
        <v>1871.633416337188</v>
      </c>
      <c r="J102" s="209">
        <f t="shared" si="11"/>
        <v>1624.1700949612871</v>
      </c>
    </row>
    <row r="103" spans="1:10" x14ac:dyDescent="0.35">
      <c r="A103" s="208">
        <v>42767</v>
      </c>
      <c r="B103" s="256">
        <v>49920.59</v>
      </c>
      <c r="C103" s="254">
        <v>1010.16</v>
      </c>
      <c r="D103" s="254">
        <v>129.5</v>
      </c>
      <c r="E103" s="209">
        <f t="shared" si="7"/>
        <v>2173.4863057177872</v>
      </c>
      <c r="F103" s="209">
        <f t="shared" si="8"/>
        <v>1760.8060236751205</v>
      </c>
      <c r="G103" s="209">
        <f t="shared" si="9"/>
        <v>1444.5285919878829</v>
      </c>
      <c r="H103" s="209">
        <f t="shared" si="10"/>
        <v>1455.1633760250743</v>
      </c>
      <c r="I103" s="209">
        <f t="shared" si="6"/>
        <v>1881.9032202258254</v>
      </c>
      <c r="J103" s="209">
        <f t="shared" si="11"/>
        <v>1632.3962484226197</v>
      </c>
    </row>
    <row r="104" spans="1:10" x14ac:dyDescent="0.35">
      <c r="A104" s="208">
        <v>42795</v>
      </c>
      <c r="B104" s="256">
        <v>50026.48</v>
      </c>
      <c r="C104" s="254">
        <v>1019.81</v>
      </c>
      <c r="D104" s="254">
        <v>129.69999999999999</v>
      </c>
      <c r="E104" s="209">
        <f t="shared" si="7"/>
        <v>2178.0966371444083</v>
      </c>
      <c r="F104" s="209">
        <f t="shared" si="8"/>
        <v>1771.1062827814781</v>
      </c>
      <c r="G104" s="209">
        <f t="shared" si="9"/>
        <v>1458.3280900007551</v>
      </c>
      <c r="H104" s="209">
        <f t="shared" si="10"/>
        <v>1460.8016757192547</v>
      </c>
      <c r="I104" s="209">
        <f t="shared" si="6"/>
        <v>1890.1892182869469</v>
      </c>
      <c r="J104" s="209">
        <f t="shared" si="11"/>
        <v>1640.6640659935053</v>
      </c>
    </row>
    <row r="105" spans="1:10" x14ac:dyDescent="0.35">
      <c r="A105" s="208">
        <v>42826</v>
      </c>
      <c r="B105" s="256">
        <v>50695.31</v>
      </c>
      <c r="C105" s="254">
        <v>1023.95</v>
      </c>
      <c r="D105" s="254">
        <v>129.9</v>
      </c>
      <c r="E105" s="209">
        <f t="shared" si="7"/>
        <v>2207.2167426129777</v>
      </c>
      <c r="F105" s="209">
        <f t="shared" si="8"/>
        <v>1781.4667957353529</v>
      </c>
      <c r="G105" s="209">
        <f t="shared" si="9"/>
        <v>1464.2482891482466</v>
      </c>
      <c r="H105" s="209">
        <f t="shared" si="10"/>
        <v>1466.4618220486414</v>
      </c>
      <c r="I105" s="209">
        <f t="shared" si="6"/>
        <v>1910.0293612270852</v>
      </c>
      <c r="J105" s="209">
        <f t="shared" si="11"/>
        <v>1648.9737586957824</v>
      </c>
    </row>
    <row r="106" spans="1:10" x14ac:dyDescent="0.35">
      <c r="A106" s="208">
        <v>42856</v>
      </c>
      <c r="B106" s="256">
        <v>50918.15</v>
      </c>
      <c r="C106" s="254">
        <v>1038.6400000000001</v>
      </c>
      <c r="D106" s="254">
        <v>130.4</v>
      </c>
      <c r="E106" s="209">
        <f t="shared" si="7"/>
        <v>2216.9189454187967</v>
      </c>
      <c r="F106" s="209">
        <f t="shared" si="8"/>
        <v>1791.8879150061446</v>
      </c>
      <c r="G106" s="209">
        <f t="shared" si="9"/>
        <v>1485.2549861232824</v>
      </c>
      <c r="H106" s="209">
        <f t="shared" si="10"/>
        <v>1472.1438996620636</v>
      </c>
      <c r="I106" s="209">
        <f t="shared" si="6"/>
        <v>1924.2533617005911</v>
      </c>
      <c r="J106" s="209">
        <f t="shared" si="11"/>
        <v>1657.3255386200799</v>
      </c>
    </row>
    <row r="107" spans="1:10" x14ac:dyDescent="0.35">
      <c r="A107" s="208">
        <v>42887</v>
      </c>
      <c r="B107" s="256">
        <v>50243.42</v>
      </c>
      <c r="C107" s="254">
        <v>1047.54</v>
      </c>
      <c r="D107" s="254">
        <v>130.5</v>
      </c>
      <c r="E107" s="209">
        <f t="shared" si="7"/>
        <v>2187.541960590353</v>
      </c>
      <c r="F107" s="209">
        <f t="shared" si="8"/>
        <v>1802.3699951251069</v>
      </c>
      <c r="G107" s="209">
        <f t="shared" si="9"/>
        <v>1497.9819842905945</v>
      </c>
      <c r="H107" s="209">
        <f t="shared" si="10"/>
        <v>1477.8479935363387</v>
      </c>
      <c r="I107" s="209">
        <f t="shared" si="6"/>
        <v>1911.7179700704496</v>
      </c>
      <c r="J107" s="209">
        <f t="shared" si="11"/>
        <v>1665.7196189312306</v>
      </c>
    </row>
    <row r="108" spans="1:10" x14ac:dyDescent="0.35">
      <c r="A108" s="208">
        <v>42917</v>
      </c>
      <c r="B108" s="256">
        <v>49864.480000000003</v>
      </c>
      <c r="C108" s="254">
        <v>1035.3</v>
      </c>
      <c r="D108" s="254">
        <v>130.4</v>
      </c>
      <c r="E108" s="209">
        <f t="shared" si="7"/>
        <v>2171.0433394665106</v>
      </c>
      <c r="F108" s="209">
        <f t="shared" si="8"/>
        <v>1812.91339269741</v>
      </c>
      <c r="G108" s="209">
        <f t="shared" si="9"/>
        <v>1480.4787868110548</v>
      </c>
      <c r="H108" s="209">
        <f t="shared" si="10"/>
        <v>1483.5741889775422</v>
      </c>
      <c r="I108" s="209">
        <f t="shared" si="6"/>
        <v>1894.8175184043282</v>
      </c>
      <c r="J108" s="209">
        <f t="shared" si="11"/>
        <v>1674.1562138737124</v>
      </c>
    </row>
    <row r="109" spans="1:10" x14ac:dyDescent="0.35">
      <c r="A109" s="208">
        <v>42948</v>
      </c>
      <c r="B109" s="256">
        <v>49834.07</v>
      </c>
      <c r="C109" s="254">
        <v>1015.61</v>
      </c>
      <c r="D109" s="254">
        <v>130.4</v>
      </c>
      <c r="E109" s="209">
        <f t="shared" si="7"/>
        <v>2169.7193222912952</v>
      </c>
      <c r="F109" s="209">
        <f t="shared" si="8"/>
        <v>1823.5184664142719</v>
      </c>
      <c r="G109" s="209">
        <f t="shared" si="9"/>
        <v>1452.3220908656192</v>
      </c>
      <c r="H109" s="209">
        <f t="shared" si="10"/>
        <v>1489.3225716222837</v>
      </c>
      <c r="I109" s="209">
        <f t="shared" si="6"/>
        <v>1882.7604297210246</v>
      </c>
      <c r="J109" s="209">
        <f t="shared" si="11"/>
        <v>1682.6355387771159</v>
      </c>
    </row>
    <row r="110" spans="1:10" x14ac:dyDescent="0.35">
      <c r="A110" s="208">
        <v>42979</v>
      </c>
      <c r="B110" s="256">
        <v>50166.87</v>
      </c>
      <c r="C110" s="254">
        <v>1029.9100000000001</v>
      </c>
      <c r="D110" s="254">
        <v>130.5</v>
      </c>
      <c r="E110" s="209">
        <f t="shared" si="7"/>
        <v>2184.2090597431743</v>
      </c>
      <c r="F110" s="209">
        <f t="shared" si="8"/>
        <v>1834.1855770651612</v>
      </c>
      <c r="G110" s="209">
        <f t="shared" si="9"/>
        <v>1472.7710879209637</v>
      </c>
      <c r="H110" s="209">
        <f t="shared" si="10"/>
        <v>1495.0932274389877</v>
      </c>
      <c r="I110" s="209">
        <f t="shared" si="6"/>
        <v>1899.63387101429</v>
      </c>
      <c r="J110" s="209">
        <f t="shared" si="11"/>
        <v>1691.1578100616407</v>
      </c>
    </row>
    <row r="111" spans="1:10" x14ac:dyDescent="0.35">
      <c r="A111" s="208">
        <v>43009</v>
      </c>
      <c r="B111" s="256">
        <v>51701.68</v>
      </c>
      <c r="C111" s="254">
        <v>1016.28</v>
      </c>
      <c r="D111" s="254">
        <v>130.80000000000001</v>
      </c>
      <c r="E111" s="209">
        <f t="shared" si="7"/>
        <v>2251.032959798817</v>
      </c>
      <c r="F111" s="209">
        <f t="shared" si="8"/>
        <v>1844.9150875500713</v>
      </c>
      <c r="G111" s="209">
        <f t="shared" si="9"/>
        <v>1453.2801907276528</v>
      </c>
      <c r="H111" s="209">
        <f t="shared" si="10"/>
        <v>1500.8862427291795</v>
      </c>
      <c r="I111" s="209">
        <f t="shared" si="6"/>
        <v>1931.9318521703512</v>
      </c>
      <c r="J111" s="209">
        <f t="shared" si="11"/>
        <v>1699.7232452436187</v>
      </c>
    </row>
    <row r="112" spans="1:10" x14ac:dyDescent="0.35">
      <c r="A112" s="208">
        <v>43040</v>
      </c>
      <c r="B112" s="256">
        <v>53113.94</v>
      </c>
      <c r="C112" s="254">
        <v>1032.98</v>
      </c>
      <c r="D112" s="254">
        <v>130.9</v>
      </c>
      <c r="E112" s="209">
        <f t="shared" si="7"/>
        <v>2312.5211707777539</v>
      </c>
      <c r="F112" s="209">
        <f t="shared" si="8"/>
        <v>1855.707362891867</v>
      </c>
      <c r="G112" s="209">
        <f t="shared" si="9"/>
        <v>1477.1611872887893</v>
      </c>
      <c r="H112" s="209">
        <f t="shared" si="10"/>
        <v>1506.7017041287754</v>
      </c>
      <c r="I112" s="209">
        <f t="shared" si="6"/>
        <v>1978.3771773821682</v>
      </c>
      <c r="J112" s="209">
        <f t="shared" si="11"/>
        <v>1708.3320629410666</v>
      </c>
    </row>
    <row r="113" spans="1:10" x14ac:dyDescent="0.35">
      <c r="A113" s="208">
        <v>43070</v>
      </c>
      <c r="B113" s="256">
        <v>53364.69</v>
      </c>
      <c r="C113" s="254">
        <v>1041.1099999999999</v>
      </c>
      <c r="D113" s="254">
        <v>131.30000000000001</v>
      </c>
      <c r="E113" s="209">
        <f t="shared" si="7"/>
        <v>2323.4385435724012</v>
      </c>
      <c r="F113" s="209">
        <f t="shared" si="8"/>
        <v>1866.5627702487016</v>
      </c>
      <c r="G113" s="209">
        <f t="shared" si="9"/>
        <v>1488.7870856146596</v>
      </c>
      <c r="H113" s="209">
        <f t="shared" si="10"/>
        <v>1512.5396986093785</v>
      </c>
      <c r="I113" s="209">
        <f t="shared" si="6"/>
        <v>1989.5779603893047</v>
      </c>
      <c r="J113" s="209">
        <f t="shared" si="11"/>
        <v>1716.9844828792648</v>
      </c>
    </row>
    <row r="114" spans="1:10" x14ac:dyDescent="0.35">
      <c r="A114" s="208">
        <v>43101</v>
      </c>
      <c r="B114" s="256">
        <v>54002.68</v>
      </c>
      <c r="C114" s="254">
        <v>1036.8399999999999</v>
      </c>
      <c r="D114" s="254">
        <v>130.80000000000001</v>
      </c>
      <c r="E114" s="209">
        <f t="shared" si="7"/>
        <v>2351.2159101496968</v>
      </c>
      <c r="F114" s="209">
        <f t="shared" si="8"/>
        <v>1877.4816789265092</v>
      </c>
      <c r="G114" s="209">
        <f t="shared" si="9"/>
        <v>1482.6809864939378</v>
      </c>
      <c r="H114" s="209">
        <f t="shared" si="10"/>
        <v>1518.4003134795798</v>
      </c>
      <c r="I114" s="209">
        <f t="shared" si="6"/>
        <v>2003.8019406873932</v>
      </c>
      <c r="J114" s="209">
        <f t="shared" si="11"/>
        <v>1725.6807258963659</v>
      </c>
    </row>
    <row r="115" spans="1:10" x14ac:dyDescent="0.35">
      <c r="A115" s="208">
        <v>43132</v>
      </c>
      <c r="B115" s="256">
        <v>53249.36</v>
      </c>
      <c r="C115" s="254">
        <v>1028.55</v>
      </c>
      <c r="D115" s="254">
        <v>131.69999999999999</v>
      </c>
      <c r="E115" s="209">
        <f t="shared" si="7"/>
        <v>2318.4172051699816</v>
      </c>
      <c r="F115" s="209">
        <f t="shared" si="8"/>
        <v>1888.4644603915676</v>
      </c>
      <c r="G115" s="209">
        <f t="shared" si="9"/>
        <v>1470.8262882010142</v>
      </c>
      <c r="H115" s="209">
        <f t="shared" si="10"/>
        <v>1524.2836363862634</v>
      </c>
      <c r="I115" s="209">
        <f t="shared" si="6"/>
        <v>1979.3808383823946</v>
      </c>
      <c r="J115" s="209">
        <f t="shared" si="11"/>
        <v>1734.4210139490317</v>
      </c>
    </row>
    <row r="116" spans="1:10" x14ac:dyDescent="0.35">
      <c r="A116" s="208">
        <v>43160</v>
      </c>
      <c r="B116" s="256">
        <v>51643.6</v>
      </c>
      <c r="C116" s="254">
        <v>1030.07</v>
      </c>
      <c r="D116" s="254">
        <v>132.5</v>
      </c>
      <c r="E116" s="209">
        <f t="shared" si="7"/>
        <v>2248.5042219646671</v>
      </c>
      <c r="F116" s="209">
        <f t="shared" si="8"/>
        <v>1899.511488283136</v>
      </c>
      <c r="G116" s="209">
        <f t="shared" si="9"/>
        <v>1472.999887888016</v>
      </c>
      <c r="H116" s="209">
        <f t="shared" si="10"/>
        <v>1530.1897553159174</v>
      </c>
      <c r="I116" s="209">
        <f t="shared" si="6"/>
        <v>1938.3024883340067</v>
      </c>
      <c r="J116" s="209">
        <f t="shared" si="11"/>
        <v>1743.2055701180977</v>
      </c>
    </row>
    <row r="117" spans="1:10" x14ac:dyDescent="0.35">
      <c r="A117" s="208">
        <v>43191</v>
      </c>
      <c r="B117" s="256">
        <v>51562.02</v>
      </c>
      <c r="C117" s="254">
        <v>1037.8499999999999</v>
      </c>
      <c r="D117" s="254">
        <v>132.9</v>
      </c>
      <c r="E117" s="209">
        <f t="shared" si="7"/>
        <v>2244.9523205784762</v>
      </c>
      <c r="F117" s="209">
        <f t="shared" si="8"/>
        <v>1910.6231384261669</v>
      </c>
      <c r="G117" s="209">
        <f t="shared" si="9"/>
        <v>1484.1252862859587</v>
      </c>
      <c r="H117" s="209">
        <f t="shared" si="10"/>
        <v>1536.1187585959499</v>
      </c>
      <c r="I117" s="209">
        <f t="shared" si="6"/>
        <v>1940.6215068614692</v>
      </c>
      <c r="J117" s="209">
        <f t="shared" si="11"/>
        <v>1752.0346186142672</v>
      </c>
    </row>
    <row r="118" spans="1:10" x14ac:dyDescent="0.35">
      <c r="A118" s="208">
        <v>43221</v>
      </c>
      <c r="B118" s="256">
        <v>52501.09</v>
      </c>
      <c r="C118" s="254">
        <v>1028.96</v>
      </c>
      <c r="D118" s="254">
        <v>133.30000000000001</v>
      </c>
      <c r="E118" s="209">
        <f t="shared" si="7"/>
        <v>2285.8383715067685</v>
      </c>
      <c r="F118" s="209">
        <f t="shared" si="8"/>
        <v>1921.7997888440909</v>
      </c>
      <c r="G118" s="209">
        <f t="shared" si="9"/>
        <v>1471.4125881165876</v>
      </c>
      <c r="H118" s="209">
        <f t="shared" si="10"/>
        <v>1542.0707348960098</v>
      </c>
      <c r="I118" s="209">
        <f t="shared" si="6"/>
        <v>1960.0680581506961</v>
      </c>
      <c r="J118" s="209">
        <f t="shared" si="11"/>
        <v>1760.9083847838331</v>
      </c>
    </row>
    <row r="119" spans="1:10" x14ac:dyDescent="0.35">
      <c r="A119" s="208">
        <v>43252</v>
      </c>
      <c r="B119" s="256">
        <v>54136.59</v>
      </c>
      <c r="C119" s="254">
        <v>1037.24</v>
      </c>
      <c r="D119" s="254">
        <v>133.4</v>
      </c>
      <c r="E119" s="209">
        <f t="shared" si="7"/>
        <v>2357.0462008413465</v>
      </c>
      <c r="F119" s="209">
        <f t="shared" si="8"/>
        <v>1933.0418197716781</v>
      </c>
      <c r="G119" s="209">
        <f t="shared" si="9"/>
        <v>1483.2529864115702</v>
      </c>
      <c r="H119" s="209">
        <f t="shared" si="10"/>
        <v>1548.045773229313</v>
      </c>
      <c r="I119" s="209">
        <f t="shared" si="6"/>
        <v>2007.5289150694359</v>
      </c>
      <c r="J119" s="209">
        <f t="shared" si="11"/>
        <v>1769.8270951144307</v>
      </c>
    </row>
    <row r="120" spans="1:10" x14ac:dyDescent="0.35">
      <c r="A120" s="208">
        <v>43282</v>
      </c>
      <c r="B120" s="256">
        <v>55053.34</v>
      </c>
      <c r="C120" s="254">
        <v>1043.18</v>
      </c>
      <c r="D120" s="254">
        <v>133.6</v>
      </c>
      <c r="E120" s="209">
        <f t="shared" si="7"/>
        <v>2396.9604640895727</v>
      </c>
      <c r="F120" s="209">
        <f t="shared" si="8"/>
        <v>1944.3496136679732</v>
      </c>
      <c r="G120" s="209">
        <f t="shared" si="9"/>
        <v>1491.7471851884056</v>
      </c>
      <c r="H120" s="209">
        <f t="shared" si="10"/>
        <v>1554.0439629539737</v>
      </c>
      <c r="I120" s="209">
        <f t="shared" si="6"/>
        <v>2034.8751525291059</v>
      </c>
      <c r="J120" s="209">
        <f t="shared" si="11"/>
        <v>1778.7909772408177</v>
      </c>
    </row>
    <row r="121" spans="1:10" x14ac:dyDescent="0.35">
      <c r="A121" s="208">
        <v>43313</v>
      </c>
      <c r="B121" s="256">
        <v>55686.45</v>
      </c>
      <c r="C121" s="254">
        <v>1035.51</v>
      </c>
      <c r="D121" s="254">
        <v>134.30000000000001</v>
      </c>
      <c r="E121" s="209">
        <f t="shared" si="7"/>
        <v>2424.5253609590404</v>
      </c>
      <c r="F121" s="209">
        <f t="shared" si="8"/>
        <v>1955.7235552293075</v>
      </c>
      <c r="G121" s="209">
        <f t="shared" si="9"/>
        <v>1480.7790867678118</v>
      </c>
      <c r="H121" s="209">
        <f t="shared" si="10"/>
        <v>1560.0653937743405</v>
      </c>
      <c r="I121" s="209">
        <f t="shared" si="6"/>
        <v>2047.0268512825489</v>
      </c>
      <c r="J121" s="209">
        <f t="shared" si="11"/>
        <v>1787.800259950684</v>
      </c>
    </row>
    <row r="122" spans="1:10" x14ac:dyDescent="0.35">
      <c r="A122" s="208">
        <v>43344</v>
      </c>
      <c r="B122" s="256">
        <v>55229.8</v>
      </c>
      <c r="C122" s="254">
        <v>1043.29</v>
      </c>
      <c r="D122" s="254">
        <v>134.19999999999999</v>
      </c>
      <c r="E122" s="209">
        <f t="shared" si="7"/>
        <v>2404.6433338935349</v>
      </c>
      <c r="F122" s="209">
        <f t="shared" si="8"/>
        <v>1967.1640314023862</v>
      </c>
      <c r="G122" s="209">
        <f t="shared" si="9"/>
        <v>1491.9044851657543</v>
      </c>
      <c r="H122" s="209">
        <f t="shared" si="10"/>
        <v>1566.1101557423381</v>
      </c>
      <c r="I122" s="209">
        <f t="shared" si="6"/>
        <v>2039.5477944024226</v>
      </c>
      <c r="J122" s="209">
        <f t="shared" si="11"/>
        <v>1796.8551731904915</v>
      </c>
    </row>
    <row r="123" spans="1:10" x14ac:dyDescent="0.35">
      <c r="A123" s="208">
        <v>43374</v>
      </c>
      <c r="B123" s="256">
        <v>54738.58</v>
      </c>
      <c r="C123" s="254">
        <v>1033.2</v>
      </c>
      <c r="D123" s="254">
        <v>133.69999999999999</v>
      </c>
      <c r="E123" s="209">
        <f t="shared" si="7"/>
        <v>2383.256167934665</v>
      </c>
      <c r="F123" s="209">
        <f t="shared" si="8"/>
        <v>1978.6714313974524</v>
      </c>
      <c r="G123" s="209">
        <f t="shared" si="9"/>
        <v>1477.475787243487</v>
      </c>
      <c r="H123" s="209">
        <f t="shared" si="10"/>
        <v>1572.178339258814</v>
      </c>
      <c r="I123" s="209">
        <f t="shared" si="6"/>
        <v>2020.9440156581936</v>
      </c>
      <c r="J123" s="209">
        <f t="shared" si="11"/>
        <v>1805.9559480713433</v>
      </c>
    </row>
    <row r="124" spans="1:10" x14ac:dyDescent="0.35">
      <c r="A124" s="208">
        <v>43405</v>
      </c>
      <c r="B124" s="256">
        <v>51304.15</v>
      </c>
      <c r="C124" s="254">
        <v>1026.8599999999999</v>
      </c>
      <c r="D124" s="254">
        <v>134.1</v>
      </c>
      <c r="E124" s="209">
        <f t="shared" si="7"/>
        <v>2233.7249509969979</v>
      </c>
      <c r="F124" s="209">
        <f t="shared" si="8"/>
        <v>1990.246146701528</v>
      </c>
      <c r="G124" s="209">
        <f t="shared" si="9"/>
        <v>1468.4095885490194</v>
      </c>
      <c r="H124" s="209">
        <f t="shared" si="10"/>
        <v>1578.2700350748908</v>
      </c>
      <c r="I124" s="209">
        <f t="shared" si="6"/>
        <v>1927.5988060178065</v>
      </c>
      <c r="J124" s="209">
        <f t="shared" si="11"/>
        <v>1815.1028168748815</v>
      </c>
    </row>
    <row r="125" spans="1:10" x14ac:dyDescent="0.35">
      <c r="A125" s="208">
        <v>43435</v>
      </c>
      <c r="B125" s="256">
        <v>52014.81</v>
      </c>
      <c r="C125" s="254">
        <v>1037.3800000000001</v>
      </c>
      <c r="D125" s="254">
        <v>133.5</v>
      </c>
      <c r="E125" s="209">
        <f t="shared" si="7"/>
        <v>2264.6662875881998</v>
      </c>
      <c r="F125" s="209">
        <f t="shared" si="8"/>
        <v>2001.8885710917332</v>
      </c>
      <c r="G125" s="209">
        <f t="shared" si="9"/>
        <v>1483.4531863827417</v>
      </c>
      <c r="H125" s="209">
        <f t="shared" si="10"/>
        <v>1584.3853342933226</v>
      </c>
      <c r="I125" s="209">
        <f t="shared" si="6"/>
        <v>1952.1810471060166</v>
      </c>
      <c r="J125" s="209">
        <f t="shared" si="11"/>
        <v>1824.2960130592169</v>
      </c>
    </row>
    <row r="126" spans="1:10" x14ac:dyDescent="0.35">
      <c r="A126" s="208">
        <v>43466</v>
      </c>
      <c r="B126" s="256">
        <v>49203.86</v>
      </c>
      <c r="C126" s="254">
        <v>1051.44</v>
      </c>
      <c r="D126" s="254">
        <v>133.4</v>
      </c>
      <c r="E126" s="209">
        <f t="shared" si="7"/>
        <v>2142.2806881580368</v>
      </c>
      <c r="F126" s="209">
        <f t="shared" si="8"/>
        <v>2013.5991006486818</v>
      </c>
      <c r="G126" s="209">
        <f t="shared" si="9"/>
        <v>1503.558983487507</v>
      </c>
      <c r="H126" s="209">
        <f t="shared" si="10"/>
        <v>1590.5243283698585</v>
      </c>
      <c r="I126" s="209">
        <f t="shared" si="6"/>
        <v>1886.7920062898249</v>
      </c>
      <c r="J126" s="209">
        <f t="shared" si="11"/>
        <v>1833.5357712648868</v>
      </c>
    </row>
    <row r="127" spans="1:10" x14ac:dyDescent="0.35">
      <c r="A127" s="208">
        <v>43497</v>
      </c>
      <c r="B127" s="256">
        <v>53501.98</v>
      </c>
      <c r="C127" s="254">
        <v>1065.49</v>
      </c>
      <c r="D127" s="254">
        <v>133.6</v>
      </c>
      <c r="E127" s="209">
        <f t="shared" si="7"/>
        <v>2329.4159956600465</v>
      </c>
      <c r="F127" s="209">
        <f t="shared" si="8"/>
        <v>2025.3781337699568</v>
      </c>
      <c r="G127" s="209">
        <f t="shared" si="9"/>
        <v>1523.6504805943314</v>
      </c>
      <c r="H127" s="209">
        <f t="shared" si="10"/>
        <v>1596.6871091146095</v>
      </c>
      <c r="I127" s="209">
        <f t="shared" si="6"/>
        <v>2007.1097896337606</v>
      </c>
      <c r="J127" s="209">
        <f t="shared" si="11"/>
        <v>1842.8223273208441</v>
      </c>
    </row>
    <row r="128" spans="1:10" x14ac:dyDescent="0.35">
      <c r="A128" s="208">
        <v>43525</v>
      </c>
      <c r="B128" s="256">
        <v>55186.28</v>
      </c>
      <c r="C128" s="254">
        <v>1067.43</v>
      </c>
      <c r="D128" s="254">
        <v>134.5</v>
      </c>
      <c r="E128" s="209">
        <f t="shared" si="7"/>
        <v>2402.7485220729045</v>
      </c>
      <c r="F128" s="209">
        <f t="shared" si="8"/>
        <v>2037.2260711836639</v>
      </c>
      <c r="G128" s="209">
        <f t="shared" si="9"/>
        <v>1526.4246801948466</v>
      </c>
      <c r="H128" s="209">
        <f t="shared" si="10"/>
        <v>1602.8737686934219</v>
      </c>
      <c r="I128" s="209">
        <f t="shared" si="6"/>
        <v>2052.2189853216814</v>
      </c>
      <c r="J128" s="209">
        <f t="shared" si="11"/>
        <v>1852.1559182504768</v>
      </c>
    </row>
    <row r="129" spans="1:10" x14ac:dyDescent="0.35">
      <c r="A129" s="208">
        <v>43556</v>
      </c>
      <c r="B129" s="256">
        <v>55745.5</v>
      </c>
      <c r="C129" s="254">
        <v>1092.55</v>
      </c>
      <c r="D129" s="254">
        <v>135.4</v>
      </c>
      <c r="E129" s="209">
        <f t="shared" si="7"/>
        <v>2427.0963315015092</v>
      </c>
      <c r="F129" s="209">
        <f t="shared" si="8"/>
        <v>2049.1433159620642</v>
      </c>
      <c r="G129" s="209">
        <f t="shared" si="9"/>
        <v>1562.3462750221368</v>
      </c>
      <c r="H129" s="209">
        <f t="shared" si="10"/>
        <v>1609.0843996292558</v>
      </c>
      <c r="I129" s="209">
        <f t="shared" si="6"/>
        <v>2081.1963089097603</v>
      </c>
      <c r="J129" s="209">
        <f t="shared" si="11"/>
        <v>1861.5367822776568</v>
      </c>
    </row>
    <row r="130" spans="1:10" x14ac:dyDescent="0.35">
      <c r="A130" s="208">
        <v>43586</v>
      </c>
      <c r="B130" s="256">
        <v>57540.93</v>
      </c>
      <c r="C130" s="254">
        <v>1091.43</v>
      </c>
      <c r="D130" s="254">
        <v>136</v>
      </c>
      <c r="E130" s="209">
        <f t="shared" si="7"/>
        <v>2505.267333043656</v>
      </c>
      <c r="F130" s="209">
        <f t="shared" si="8"/>
        <v>2061.1302735352879</v>
      </c>
      <c r="G130" s="209">
        <f t="shared" si="9"/>
        <v>1560.7446752527671</v>
      </c>
      <c r="H130" s="209">
        <f t="shared" si="10"/>
        <v>1615.3190948035685</v>
      </c>
      <c r="I130" s="209">
        <f t="shared" si="6"/>
        <v>2127.4582699273005</v>
      </c>
      <c r="J130" s="209">
        <f t="shared" si="11"/>
        <v>1870.9651588328206</v>
      </c>
    </row>
    <row r="131" spans="1:10" x14ac:dyDescent="0.35">
      <c r="A131" s="208">
        <v>43617</v>
      </c>
      <c r="B131" s="256">
        <v>55777.87</v>
      </c>
      <c r="C131" s="254">
        <v>1109.9000000000001</v>
      </c>
      <c r="D131" s="254">
        <v>136.6</v>
      </c>
      <c r="E131" s="209">
        <f t="shared" si="7"/>
        <v>2428.5056848708518</v>
      </c>
      <c r="F131" s="209">
        <f t="shared" si="8"/>
        <v>2073.1873517051249</v>
      </c>
      <c r="G131" s="209">
        <f t="shared" si="9"/>
        <v>1587.1567714494254</v>
      </c>
      <c r="H131" s="209">
        <f t="shared" si="10"/>
        <v>1621.5779474577037</v>
      </c>
      <c r="I131" s="209">
        <f t="shared" si="6"/>
        <v>2091.9661195022813</v>
      </c>
      <c r="J131" s="209">
        <f t="shared" si="11"/>
        <v>1880.4412885590807</v>
      </c>
    </row>
    <row r="132" spans="1:10" x14ac:dyDescent="0.35">
      <c r="A132" s="208">
        <v>43647</v>
      </c>
      <c r="B132" s="256">
        <v>57186.51</v>
      </c>
      <c r="C132" s="254">
        <v>1120.0139999999999</v>
      </c>
      <c r="D132" s="254">
        <v>136.30000000000001</v>
      </c>
      <c r="E132" s="209">
        <f t="shared" si="7"/>
        <v>2489.8362851238994</v>
      </c>
      <c r="F132" s="209">
        <f t="shared" si="8"/>
        <v>2085.3149606589013</v>
      </c>
      <c r="G132" s="209">
        <f t="shared" si="9"/>
        <v>1601.6197893667504</v>
      </c>
      <c r="H132" s="209">
        <f t="shared" si="10"/>
        <v>1627.8610511942857</v>
      </c>
      <c r="I132" s="209">
        <f t="shared" si="6"/>
        <v>2134.5496868210398</v>
      </c>
      <c r="J132" s="209">
        <f t="shared" si="11"/>
        <v>1889.9654133183669</v>
      </c>
    </row>
    <row r="133" spans="1:10" x14ac:dyDescent="0.35">
      <c r="A133" s="208">
        <v>43678</v>
      </c>
      <c r="B133" s="256">
        <v>57382.78</v>
      </c>
      <c r="C133" s="254">
        <v>1121.893</v>
      </c>
      <c r="D133" s="254">
        <v>137</v>
      </c>
      <c r="E133" s="209">
        <f t="shared" si="7"/>
        <v>2498.3816600327941</v>
      </c>
      <c r="F133" s="209">
        <f t="shared" si="8"/>
        <v>2097.5135129834325</v>
      </c>
      <c r="G133" s="209">
        <f t="shared" si="9"/>
        <v>1604.306758979827</v>
      </c>
      <c r="H133" s="209">
        <f t="shared" si="10"/>
        <v>1634.1684999786198</v>
      </c>
      <c r="I133" s="209">
        <f t="shared" si="6"/>
        <v>2140.7516996116074</v>
      </c>
      <c r="J133" s="209">
        <f t="shared" si="11"/>
        <v>1899.5377761975999</v>
      </c>
    </row>
    <row r="134" spans="1:10" x14ac:dyDescent="0.35">
      <c r="A134" s="208">
        <f t="shared" ref="A134:A187" si="12">DATE(YEAR(A133),MONTH(A133)+1,1)</f>
        <v>43709</v>
      </c>
      <c r="B134" s="254">
        <v>57632.06</v>
      </c>
      <c r="C134" s="254">
        <v>1142.93</v>
      </c>
      <c r="D134" s="254">
        <v>136.80000000000001</v>
      </c>
      <c r="E134" s="209">
        <f t="shared" si="7"/>
        <v>2509.2350306818453</v>
      </c>
      <c r="F134" s="209">
        <f t="shared" si="8"/>
        <v>2109.7834236790595</v>
      </c>
      <c r="G134" s="209">
        <f t="shared" si="9"/>
        <v>1634.3896646478886</v>
      </c>
      <c r="H134" s="209">
        <f t="shared" si="10"/>
        <v>1640.5003881400971</v>
      </c>
      <c r="I134" s="209">
        <f t="shared" ref="I134:I187" si="13">(0.6*E134)+(0.4*G134)</f>
        <v>2159.2968842682626</v>
      </c>
      <c r="J134" s="209">
        <f t="shared" si="11"/>
        <v>1909.1586215148955</v>
      </c>
    </row>
    <row r="135" spans="1:10" x14ac:dyDescent="0.35">
      <c r="A135" s="208">
        <f t="shared" si="12"/>
        <v>43739</v>
      </c>
      <c r="B135" s="254">
        <v>58605.05</v>
      </c>
      <c r="C135" s="254">
        <v>1133.3309999999999</v>
      </c>
      <c r="D135" s="254">
        <v>136.19999999999999</v>
      </c>
      <c r="E135" s="209">
        <f t="shared" ref="E135:E187" si="14">E134*B135/B134</f>
        <v>2551.5979202350409</v>
      </c>
      <c r="F135" s="209">
        <f t="shared" ref="F135:F187" si="15">F134*(1+F$4)^(1/12)</f>
        <v>2122.125110173768</v>
      </c>
      <c r="G135" s="209">
        <f t="shared" ref="G135:G187" si="16">G134*C135/C134</f>
        <v>1620.6630966245141</v>
      </c>
      <c r="H135" s="209">
        <f t="shared" ref="H135:H187" si="17">H134*(1+H$4)^(1/12)</f>
        <v>1646.8568103736056</v>
      </c>
      <c r="I135" s="209">
        <f t="shared" si="13"/>
        <v>2179.2239907908302</v>
      </c>
      <c r="J135" s="209">
        <f t="shared" ref="J135:J187" si="18">J134*(1+J$4)^(1/12)</f>
        <v>1918.8281948258004</v>
      </c>
    </row>
    <row r="136" spans="1:10" x14ac:dyDescent="0.35">
      <c r="A136" s="208">
        <f t="shared" si="12"/>
        <v>43770</v>
      </c>
      <c r="B136" s="254">
        <v>58101.27</v>
      </c>
      <c r="C136" s="254">
        <v>1131.3720000000001</v>
      </c>
      <c r="D136" s="254">
        <v>136.6</v>
      </c>
      <c r="E136" s="209">
        <f t="shared" si="14"/>
        <v>2529.6639060117609</v>
      </c>
      <c r="F136" s="209">
        <f t="shared" si="15"/>
        <v>2134.5389923373891</v>
      </c>
      <c r="G136" s="209">
        <f t="shared" si="16"/>
        <v>1617.8617270279117</v>
      </c>
      <c r="H136" s="209">
        <f t="shared" si="17"/>
        <v>1653.2378617409461</v>
      </c>
      <c r="I136" s="209">
        <f t="shared" si="13"/>
        <v>2164.943034418221</v>
      </c>
      <c r="J136" s="209">
        <f t="shared" si="18"/>
        <v>1928.5467429295597</v>
      </c>
    </row>
    <row r="137" spans="1:10" x14ac:dyDescent="0.35">
      <c r="A137" s="208">
        <f t="shared" si="12"/>
        <v>43800</v>
      </c>
      <c r="B137" s="254">
        <v>60186.91</v>
      </c>
      <c r="C137" s="254">
        <v>1137.22</v>
      </c>
      <c r="D137" s="254">
        <v>136.4</v>
      </c>
      <c r="E137" s="209">
        <f t="shared" si="14"/>
        <v>2620.4703243384929</v>
      </c>
      <c r="F137" s="209">
        <f t="shared" si="15"/>
        <v>2147.025492495884</v>
      </c>
      <c r="G137" s="209">
        <f t="shared" si="16"/>
        <v>1626.2243658236916</v>
      </c>
      <c r="H137" s="209">
        <f t="shared" si="17"/>
        <v>1659.6436376722534</v>
      </c>
      <c r="I137" s="209">
        <f t="shared" si="13"/>
        <v>2222.7719409325723</v>
      </c>
      <c r="J137" s="209">
        <f t="shared" si="18"/>
        <v>1938.3145138754162</v>
      </c>
    </row>
    <row r="138" spans="1:10" x14ac:dyDescent="0.35">
      <c r="A138" s="208">
        <f t="shared" si="12"/>
        <v>43831</v>
      </c>
      <c r="B138" s="254">
        <v>60460.25</v>
      </c>
      <c r="C138" s="254">
        <v>1123.682</v>
      </c>
      <c r="D138" s="254">
        <v>136.4</v>
      </c>
      <c r="E138" s="209">
        <f t="shared" si="14"/>
        <v>2632.3712403093355</v>
      </c>
      <c r="F138" s="209">
        <f t="shared" si="15"/>
        <v>2159.5850354457116</v>
      </c>
      <c r="G138" s="209">
        <f t="shared" si="16"/>
        <v>1606.8650286114362</v>
      </c>
      <c r="H138" s="209">
        <f t="shared" si="17"/>
        <v>1666.0742339674248</v>
      </c>
      <c r="I138" s="209">
        <f t="shared" si="13"/>
        <v>2222.1687556301758</v>
      </c>
      <c r="J138" s="209">
        <f t="shared" si="18"/>
        <v>1948.1317569689404</v>
      </c>
    </row>
    <row r="139" spans="1:10" x14ac:dyDescent="0.35">
      <c r="A139" s="208">
        <f t="shared" si="12"/>
        <v>43862</v>
      </c>
      <c r="B139" s="254">
        <v>61514.91</v>
      </c>
      <c r="C139" s="254">
        <v>1156.355</v>
      </c>
      <c r="D139" s="254">
        <v>136.80000000000001</v>
      </c>
      <c r="E139" s="209">
        <f t="shared" si="14"/>
        <v>2678.2899497474318</v>
      </c>
      <c r="F139" s="209">
        <f t="shared" si="15"/>
        <v>2172.218048468279</v>
      </c>
      <c r="G139" s="209">
        <f t="shared" si="16"/>
        <v>1653.5874118834131</v>
      </c>
      <c r="H139" s="209">
        <f t="shared" si="17"/>
        <v>1672.5297467975515</v>
      </c>
      <c r="I139" s="209">
        <f t="shared" si="13"/>
        <v>2268.4089346018245</v>
      </c>
      <c r="J139" s="209">
        <f t="shared" si="18"/>
        <v>1957.9987227783952</v>
      </c>
    </row>
    <row r="140" spans="1:10" x14ac:dyDescent="0.35">
      <c r="A140" s="208">
        <f t="shared" si="12"/>
        <v>43891</v>
      </c>
      <c r="B140" s="254">
        <v>57884.56</v>
      </c>
      <c r="C140" s="254">
        <v>1164.559</v>
      </c>
      <c r="D140" s="254">
        <v>137.4</v>
      </c>
      <c r="E140" s="209">
        <f t="shared" si="14"/>
        <v>2520.2285965069636</v>
      </c>
      <c r="F140" s="209">
        <f t="shared" si="15"/>
        <v>2184.9249613444799</v>
      </c>
      <c r="G140" s="209">
        <f t="shared" si="16"/>
        <v>1665.3191301940456</v>
      </c>
      <c r="H140" s="209">
        <f t="shared" si="17"/>
        <v>1679.0102727063577</v>
      </c>
      <c r="I140" s="209">
        <f t="shared" si="13"/>
        <v>2178.2648099817961</v>
      </c>
      <c r="J140" s="209">
        <f t="shared" si="18"/>
        <v>1967.9156631411299</v>
      </c>
    </row>
    <row r="141" spans="1:10" x14ac:dyDescent="0.35">
      <c r="A141" s="208">
        <f t="shared" si="12"/>
        <v>43922</v>
      </c>
      <c r="B141" s="254">
        <v>47826.36</v>
      </c>
      <c r="C141" s="254">
        <v>1141.2619999999999</v>
      </c>
      <c r="D141" s="254">
        <v>136.6</v>
      </c>
      <c r="E141" s="209">
        <f t="shared" si="14"/>
        <v>2082.3058884586285</v>
      </c>
      <c r="F141" s="209">
        <f t="shared" si="15"/>
        <v>2197.7062063693147</v>
      </c>
      <c r="G141" s="209">
        <f t="shared" si="16"/>
        <v>1632.0044249913631</v>
      </c>
      <c r="H141" s="209">
        <f t="shared" si="17"/>
        <v>1685.5159086116437</v>
      </c>
      <c r="I141" s="209">
        <f t="shared" si="13"/>
        <v>1902.1853030717223</v>
      </c>
      <c r="J141" s="209">
        <f t="shared" si="18"/>
        <v>1977.8828311700086</v>
      </c>
    </row>
    <row r="142" spans="1:10" x14ac:dyDescent="0.35">
      <c r="A142" s="208">
        <f t="shared" si="12"/>
        <v>43952</v>
      </c>
      <c r="B142" s="254">
        <v>52987.85</v>
      </c>
      <c r="C142" s="254">
        <v>1184.4659999999999</v>
      </c>
      <c r="D142" s="254">
        <v>135.69999999999999</v>
      </c>
      <c r="E142" s="209">
        <f t="shared" si="14"/>
        <v>2307.0313540851225</v>
      </c>
      <c r="F142" s="209">
        <f t="shared" si="15"/>
        <v>2210.5622183665969</v>
      </c>
      <c r="G142" s="209">
        <f t="shared" si="16"/>
        <v>1693.7861360947966</v>
      </c>
      <c r="H142" s="209">
        <f t="shared" si="17"/>
        <v>1692.0467518067362</v>
      </c>
      <c r="I142" s="209">
        <f t="shared" si="13"/>
        <v>2061.7332668889921</v>
      </c>
      <c r="J142" s="209">
        <f t="shared" si="18"/>
        <v>1987.90048125987</v>
      </c>
    </row>
    <row r="143" spans="1:10" x14ac:dyDescent="0.35">
      <c r="A143" s="208">
        <f t="shared" si="12"/>
        <v>43983</v>
      </c>
      <c r="B143" s="254">
        <v>54598.39</v>
      </c>
      <c r="C143" s="254">
        <v>1188.173</v>
      </c>
      <c r="D143" s="254">
        <v>136.1</v>
      </c>
      <c r="E143" s="209">
        <f t="shared" si="14"/>
        <v>2377.1524531108098</v>
      </c>
      <c r="F143" s="209">
        <f t="shared" si="15"/>
        <v>2223.4934347037474</v>
      </c>
      <c r="G143" s="209">
        <f t="shared" si="16"/>
        <v>1699.0871453314514</v>
      </c>
      <c r="H143" s="209">
        <f t="shared" si="17"/>
        <v>1698.6028999619427</v>
      </c>
      <c r="I143" s="209">
        <f t="shared" si="13"/>
        <v>2105.9263299990662</v>
      </c>
      <c r="J143" s="209">
        <f t="shared" si="18"/>
        <v>1997.9688690940213</v>
      </c>
    </row>
    <row r="144" spans="1:10" x14ac:dyDescent="0.35">
      <c r="A144" s="208">
        <f t="shared" si="12"/>
        <v>44013</v>
      </c>
      <c r="B144" s="254">
        <v>55943.07</v>
      </c>
      <c r="C144" s="254">
        <v>1208.2660000000001</v>
      </c>
      <c r="D144" s="254">
        <v>137.19999999999999</v>
      </c>
      <c r="E144" s="209">
        <f t="shared" si="14"/>
        <v>2435.6983069473249</v>
      </c>
      <c r="F144" s="209">
        <f t="shared" si="15"/>
        <v>2236.5002953066728</v>
      </c>
      <c r="G144" s="209">
        <f t="shared" si="16"/>
        <v>1727.8201311939015</v>
      </c>
      <c r="H144" s="209">
        <f t="shared" si="17"/>
        <v>1705.1844511260124</v>
      </c>
      <c r="I144" s="209">
        <f t="shared" si="13"/>
        <v>2152.5470366459558</v>
      </c>
      <c r="J144" s="209">
        <f t="shared" si="18"/>
        <v>2008.0882516507629</v>
      </c>
    </row>
    <row r="145" spans="1:10" x14ac:dyDescent="0.35">
      <c r="A145" s="208">
        <f t="shared" si="12"/>
        <v>44044</v>
      </c>
      <c r="B145" s="254">
        <v>58450.99</v>
      </c>
      <c r="C145" s="254">
        <v>1223.5920000000001</v>
      </c>
      <c r="D145" s="254">
        <v>137.19999999999999</v>
      </c>
      <c r="E145" s="209">
        <f t="shared" si="14"/>
        <v>2544.8903212211094</v>
      </c>
      <c r="F145" s="209">
        <f t="shared" si="15"/>
        <v>2249.5832426747324</v>
      </c>
      <c r="G145" s="209">
        <f t="shared" si="16"/>
        <v>1749.7363080379721</v>
      </c>
      <c r="H145" s="209">
        <f t="shared" si="17"/>
        <v>1711.7915037276023</v>
      </c>
      <c r="I145" s="209">
        <f t="shared" si="13"/>
        <v>2226.8287159478546</v>
      </c>
      <c r="J145" s="209">
        <f t="shared" si="18"/>
        <v>2018.2588872099479</v>
      </c>
    </row>
    <row r="146" spans="1:10" x14ac:dyDescent="0.35">
      <c r="A146" s="208">
        <f t="shared" si="12"/>
        <v>44075</v>
      </c>
      <c r="B146" s="254">
        <v>59823.68</v>
      </c>
      <c r="C146" s="254">
        <v>1209.76</v>
      </c>
      <c r="D146" s="254">
        <v>137</v>
      </c>
      <c r="E146" s="209">
        <f t="shared" si="14"/>
        <v>2604.6556989339078</v>
      </c>
      <c r="F146" s="209">
        <f t="shared" si="15"/>
        <v>2262.7427218957923</v>
      </c>
      <c r="G146" s="209">
        <f t="shared" si="16"/>
        <v>1729.956550886257</v>
      </c>
      <c r="H146" s="209">
        <f t="shared" si="17"/>
        <v>1718.4241565767497</v>
      </c>
      <c r="I146" s="209">
        <f t="shared" si="13"/>
        <v>2254.7760397148477</v>
      </c>
      <c r="J146" s="209">
        <f t="shared" si="18"/>
        <v>2028.4810353595744</v>
      </c>
    </row>
    <row r="147" spans="1:10" x14ac:dyDescent="0.35">
      <c r="A147" s="208">
        <f t="shared" si="12"/>
        <v>44105</v>
      </c>
      <c r="B147" s="254">
        <v>58590.32</v>
      </c>
      <c r="C147" s="254">
        <v>1213.5820000000001</v>
      </c>
      <c r="D147" s="254">
        <v>136.9</v>
      </c>
      <c r="E147" s="209">
        <f t="shared" si="14"/>
        <v>2550.9565926128466</v>
      </c>
      <c r="F147" s="209">
        <f t="shared" si="15"/>
        <v>2275.9791806613671</v>
      </c>
      <c r="G147" s="209">
        <f t="shared" si="16"/>
        <v>1735.4220100992311</v>
      </c>
      <c r="H147" s="209">
        <f t="shared" si="17"/>
        <v>1725.0825088663498</v>
      </c>
      <c r="I147" s="209">
        <f t="shared" si="13"/>
        <v>2224.7427596074003</v>
      </c>
      <c r="J147" s="209">
        <f t="shared" si="18"/>
        <v>2038.7549570024109</v>
      </c>
    </row>
    <row r="148" spans="1:10" x14ac:dyDescent="0.35">
      <c r="A148" s="208">
        <f t="shared" si="12"/>
        <v>44136</v>
      </c>
      <c r="B148" s="254">
        <v>56765.68</v>
      </c>
      <c r="C148" s="254">
        <v>1204.403</v>
      </c>
      <c r="D148" s="254">
        <v>137.5</v>
      </c>
      <c r="E148" s="209">
        <f t="shared" si="14"/>
        <v>2471.5138205449502</v>
      </c>
      <c r="F148" s="209">
        <f t="shared" si="15"/>
        <v>2289.2930692818509</v>
      </c>
      <c r="G148" s="209">
        <f t="shared" si="16"/>
        <v>1722.2960419893705</v>
      </c>
      <c r="H148" s="209">
        <f t="shared" si="17"/>
        <v>1731.7666601736389</v>
      </c>
      <c r="I148" s="209">
        <f t="shared" si="13"/>
        <v>2171.8267091227181</v>
      </c>
      <c r="J148" s="209">
        <f t="shared" si="18"/>
        <v>2049.0809143626552</v>
      </c>
    </row>
    <row r="149" spans="1:10" x14ac:dyDescent="0.35">
      <c r="A149" s="208">
        <f t="shared" si="12"/>
        <v>44166</v>
      </c>
      <c r="B149" s="254">
        <v>62764.58</v>
      </c>
      <c r="C149" s="254">
        <v>1216.7840000000001</v>
      </c>
      <c r="D149" s="254">
        <v>137.69999999999999</v>
      </c>
      <c r="E149" s="209">
        <f t="shared" si="14"/>
        <v>2732.6991751124833</v>
      </c>
      <c r="F149" s="209">
        <f t="shared" si="15"/>
        <v>2302.6848407018369</v>
      </c>
      <c r="G149" s="209">
        <f t="shared" si="16"/>
        <v>1740.0008694398755</v>
      </c>
      <c r="H149" s="209">
        <f t="shared" si="17"/>
        <v>1738.4767104616833</v>
      </c>
      <c r="I149" s="209">
        <f t="shared" si="13"/>
        <v>2335.6198528434402</v>
      </c>
      <c r="J149" s="209">
        <f t="shared" si="18"/>
        <v>2059.4591709926276</v>
      </c>
    </row>
    <row r="150" spans="1:10" x14ac:dyDescent="0.35">
      <c r="A150" s="208">
        <f t="shared" si="12"/>
        <v>44197</v>
      </c>
      <c r="B150" s="254">
        <v>63846.13</v>
      </c>
      <c r="C150" s="254">
        <v>1221.2360000000001</v>
      </c>
      <c r="D150" s="254">
        <v>137.4</v>
      </c>
      <c r="E150" s="209">
        <f t="shared" si="14"/>
        <v>2779.788644887361</v>
      </c>
      <c r="F150" s="209">
        <f t="shared" si="15"/>
        <v>2316.1549505155267</v>
      </c>
      <c r="G150" s="209">
        <f t="shared" si="16"/>
        <v>1746.3672285231196</v>
      </c>
      <c r="H150" s="209">
        <f t="shared" si="17"/>
        <v>1745.2127600808753</v>
      </c>
      <c r="I150" s="209">
        <f t="shared" si="13"/>
        <v>2366.4200783416645</v>
      </c>
      <c r="J150" s="209">
        <f t="shared" si="18"/>
        <v>2069.889991779497</v>
      </c>
    </row>
    <row r="151" spans="1:10" x14ac:dyDescent="0.35">
      <c r="A151" s="208">
        <f t="shared" si="12"/>
        <v>44228</v>
      </c>
      <c r="B151" s="254">
        <v>63640.32</v>
      </c>
      <c r="C151" s="254">
        <v>1207.7070000000001</v>
      </c>
      <c r="D151" s="254">
        <v>138.19999999999999</v>
      </c>
      <c r="E151" s="209">
        <f t="shared" si="14"/>
        <v>2770.8279091152122</v>
      </c>
      <c r="F151" s="209">
        <f t="shared" si="15"/>
        <v>2329.7038569822303</v>
      </c>
      <c r="G151" s="209">
        <f t="shared" si="16"/>
        <v>1727.0207613090108</v>
      </c>
      <c r="H151" s="209">
        <f t="shared" si="17"/>
        <v>1751.974909770433</v>
      </c>
      <c r="I151" s="209">
        <f t="shared" si="13"/>
        <v>2353.3050499927317</v>
      </c>
      <c r="J151" s="209">
        <f t="shared" si="18"/>
        <v>2080.3736429520427</v>
      </c>
    </row>
    <row r="152" spans="1:10" x14ac:dyDescent="0.35">
      <c r="A152" s="208">
        <f t="shared" si="12"/>
        <v>44256</v>
      </c>
      <c r="B152" s="254">
        <v>66418.02</v>
      </c>
      <c r="C152" s="254">
        <v>1177.251</v>
      </c>
      <c r="D152" s="254">
        <v>138.9</v>
      </c>
      <c r="E152" s="209">
        <f t="shared" si="14"/>
        <v>2891.7658409664241</v>
      </c>
      <c r="F152" s="209">
        <f t="shared" si="15"/>
        <v>2343.3320210419556</v>
      </c>
      <c r="G152" s="209">
        <f t="shared" si="16"/>
        <v>1683.4686875805091</v>
      </c>
      <c r="H152" s="209">
        <f t="shared" si="17"/>
        <v>1758.7632606599072</v>
      </c>
      <c r="I152" s="209">
        <f t="shared" si="13"/>
        <v>2408.4469796120579</v>
      </c>
      <c r="J152" s="209">
        <f t="shared" si="18"/>
        <v>2090.9103920874481</v>
      </c>
    </row>
    <row r="153" spans="1:10" x14ac:dyDescent="0.35">
      <c r="A153" s="208">
        <f t="shared" si="12"/>
        <v>44287</v>
      </c>
      <c r="B153" s="254">
        <v>68987.39</v>
      </c>
      <c r="C153" s="254">
        <v>1159.7170000000001</v>
      </c>
      <c r="D153" s="254">
        <v>139.6</v>
      </c>
      <c r="E153" s="209">
        <f t="shared" si="14"/>
        <v>3003.6333190816085</v>
      </c>
      <c r="F153" s="209">
        <f t="shared" si="15"/>
        <v>2357.0399063310906</v>
      </c>
      <c r="G153" s="209">
        <f t="shared" si="16"/>
        <v>1658.3950711911102</v>
      </c>
      <c r="H153" s="209">
        <f t="shared" si="17"/>
        <v>1765.5779142706945</v>
      </c>
      <c r="I153" s="209">
        <f t="shared" si="13"/>
        <v>2465.5380199254091</v>
      </c>
      <c r="J153" s="209">
        <f t="shared" si="18"/>
        <v>2101.5005081181316</v>
      </c>
    </row>
    <row r="154" spans="1:10" x14ac:dyDescent="0.35">
      <c r="A154" s="208">
        <f t="shared" si="12"/>
        <v>44317</v>
      </c>
      <c r="B154" s="254">
        <v>70636.009999999995</v>
      </c>
      <c r="C154" s="254">
        <v>1160.3920000000001</v>
      </c>
      <c r="D154" s="254">
        <v>140.30000000000001</v>
      </c>
      <c r="E154" s="209">
        <f t="shared" si="14"/>
        <v>3075.4123784503472</v>
      </c>
      <c r="F154" s="209">
        <f t="shared" si="15"/>
        <v>2370.8279791981759</v>
      </c>
      <c r="G154" s="209">
        <f t="shared" si="16"/>
        <v>1659.3603210521142</v>
      </c>
      <c r="H154" s="209">
        <f t="shared" si="17"/>
        <v>1772.4189725175538</v>
      </c>
      <c r="I154" s="209">
        <f t="shared" si="13"/>
        <v>2508.991555491054</v>
      </c>
      <c r="J154" s="209">
        <f t="shared" si="18"/>
        <v>2112.1442613386093</v>
      </c>
    </row>
    <row r="155" spans="1:10" x14ac:dyDescent="0.35">
      <c r="A155" s="208">
        <f t="shared" si="12"/>
        <v>44348</v>
      </c>
      <c r="B155" s="254">
        <v>73068.22</v>
      </c>
      <c r="C155" s="254">
        <v>1167.7070000000001</v>
      </c>
      <c r="D155" s="254">
        <v>141</v>
      </c>
      <c r="E155" s="209">
        <f t="shared" si="14"/>
        <v>3181.3080645315786</v>
      </c>
      <c r="F155" s="209">
        <f t="shared" si="15"/>
        <v>2384.6967087197695</v>
      </c>
      <c r="G155" s="209">
        <f t="shared" si="16"/>
        <v>1669.8207695458098</v>
      </c>
      <c r="H155" s="209">
        <f t="shared" si="17"/>
        <v>1779.2865377101325</v>
      </c>
      <c r="I155" s="209">
        <f t="shared" si="13"/>
        <v>2576.7131465372709</v>
      </c>
      <c r="J155" s="209">
        <f t="shared" si="18"/>
        <v>2122.8419234123949</v>
      </c>
    </row>
    <row r="156" spans="1:10" x14ac:dyDescent="0.35">
      <c r="A156" s="208">
        <f t="shared" si="12"/>
        <v>44378</v>
      </c>
      <c r="B156" s="254">
        <v>74881.47</v>
      </c>
      <c r="C156" s="254">
        <v>1178.9092348807285</v>
      </c>
      <c r="D156" s="254">
        <v>141.4</v>
      </c>
      <c r="E156" s="209">
        <f t="shared" si="14"/>
        <v>3260.2549288182945</v>
      </c>
      <c r="F156" s="209">
        <f t="shared" si="15"/>
        <v>2398.6465667164071</v>
      </c>
      <c r="G156" s="209">
        <f t="shared" si="16"/>
        <v>1685.8399631184875</v>
      </c>
      <c r="H156" s="209">
        <f t="shared" si="17"/>
        <v>1786.1807125544954</v>
      </c>
      <c r="I156" s="209">
        <f t="shared" si="13"/>
        <v>2630.4889425383717</v>
      </c>
      <c r="J156" s="209">
        <f t="shared" si="18"/>
        <v>2133.5937673789326</v>
      </c>
    </row>
    <row r="157" spans="1:10" x14ac:dyDescent="0.35">
      <c r="A157" s="208">
        <f t="shared" si="12"/>
        <v>44409</v>
      </c>
      <c r="B157" s="254">
        <v>75483</v>
      </c>
      <c r="C157" s="254">
        <v>1191.0519999999999</v>
      </c>
      <c r="D157" s="254">
        <v>142.30000000000001</v>
      </c>
      <c r="E157" s="209">
        <f t="shared" si="14"/>
        <v>3286.4448680293176</v>
      </c>
      <c r="F157" s="209">
        <f t="shared" si="15"/>
        <v>2412.6780277686512</v>
      </c>
      <c r="G157" s="209">
        <f t="shared" si="16"/>
        <v>1703.2041147386078</v>
      </c>
      <c r="H157" s="209">
        <f t="shared" si="17"/>
        <v>1793.1016001546609</v>
      </c>
      <c r="I157" s="209">
        <f t="shared" si="13"/>
        <v>2653.1485667130337</v>
      </c>
      <c r="J157" s="209">
        <f t="shared" si="18"/>
        <v>2144.4000676605665</v>
      </c>
    </row>
    <row r="158" spans="1:10" x14ac:dyDescent="0.35">
      <c r="A158" s="208">
        <f t="shared" si="12"/>
        <v>44440</v>
      </c>
      <c r="B158" s="254">
        <v>76715.55</v>
      </c>
      <c r="C158" s="254">
        <v>1189.5719999999999</v>
      </c>
      <c r="D158" s="254">
        <v>142.6</v>
      </c>
      <c r="E158" s="209">
        <f t="shared" si="14"/>
        <v>3340.1087078619889</v>
      </c>
      <c r="F158" s="209">
        <f t="shared" si="15"/>
        <v>2426.7915692332381</v>
      </c>
      <c r="G158" s="209">
        <f t="shared" si="16"/>
        <v>1701.0877150433694</v>
      </c>
      <c r="H158" s="209">
        <f t="shared" si="17"/>
        <v>1800.049304014143</v>
      </c>
      <c r="I158" s="209">
        <f t="shared" si="13"/>
        <v>2684.500310734541</v>
      </c>
      <c r="J158" s="209">
        <f t="shared" si="18"/>
        <v>2155.2611000695447</v>
      </c>
    </row>
    <row r="159" spans="1:10" x14ac:dyDescent="0.35">
      <c r="A159" s="208">
        <f t="shared" si="12"/>
        <v>44470</v>
      </c>
      <c r="B159" s="254">
        <v>75008.990000000005</v>
      </c>
      <c r="C159" s="254">
        <v>1172.973</v>
      </c>
      <c r="D159" s="254">
        <v>142.9</v>
      </c>
      <c r="E159" s="209">
        <f t="shared" si="14"/>
        <v>3265.8070061015383</v>
      </c>
      <c r="F159" s="209">
        <f t="shared" si="15"/>
        <v>2440.9876712593168</v>
      </c>
      <c r="G159" s="209">
        <f t="shared" si="16"/>
        <v>1677.3511484614351</v>
      </c>
      <c r="H159" s="209">
        <f t="shared" si="17"/>
        <v>1807.0239280374992</v>
      </c>
      <c r="I159" s="209">
        <f t="shared" si="13"/>
        <v>2630.4246630454973</v>
      </c>
      <c r="J159" s="209">
        <f t="shared" si="18"/>
        <v>2166.1771418150583</v>
      </c>
    </row>
    <row r="160" spans="1:10" x14ac:dyDescent="0.35">
      <c r="A160" s="208">
        <f t="shared" si="12"/>
        <v>44501</v>
      </c>
      <c r="B160" s="254">
        <v>78771.100000000006</v>
      </c>
      <c r="C160" s="254">
        <v>1160.6120000000001</v>
      </c>
      <c r="D160" s="254">
        <v>143.9</v>
      </c>
      <c r="E160" s="209">
        <f t="shared" si="14"/>
        <v>3429.6050414533629</v>
      </c>
      <c r="F160" s="209">
        <f t="shared" si="15"/>
        <v>2455.2668168047858</v>
      </c>
      <c r="G160" s="209">
        <f t="shared" si="16"/>
        <v>1659.6749210068119</v>
      </c>
      <c r="H160" s="209">
        <f t="shared" si="17"/>
        <v>1814.0255765318843</v>
      </c>
      <c r="I160" s="209">
        <f t="shared" si="13"/>
        <v>2721.6329932747421</v>
      </c>
      <c r="J160" s="209">
        <f t="shared" si="18"/>
        <v>2177.1484715103179</v>
      </c>
    </row>
    <row r="161" spans="1:27" x14ac:dyDescent="0.35">
      <c r="A161" s="208">
        <f t="shared" si="12"/>
        <v>44531</v>
      </c>
      <c r="B161" s="254">
        <v>77493.75</v>
      </c>
      <c r="C161" s="254">
        <v>1170.7</v>
      </c>
      <c r="D161" s="254">
        <v>144.19999999999999</v>
      </c>
      <c r="E161" s="209">
        <f t="shared" si="14"/>
        <v>3373.9906600406307</v>
      </c>
      <c r="F161" s="209">
        <f t="shared" si="15"/>
        <v>2469.6294916527208</v>
      </c>
      <c r="G161" s="209">
        <f t="shared" si="16"/>
        <v>1674.1007589294913</v>
      </c>
      <c r="H161" s="209">
        <f t="shared" si="17"/>
        <v>1821.0543542086109</v>
      </c>
      <c r="I161" s="209">
        <f t="shared" si="13"/>
        <v>2694.034699596175</v>
      </c>
      <c r="J161" s="209">
        <f t="shared" si="18"/>
        <v>2188.1753691796634</v>
      </c>
      <c r="S161" s="207"/>
    </row>
    <row r="162" spans="1:27" x14ac:dyDescent="0.35">
      <c r="A162" s="208">
        <f t="shared" si="12"/>
        <v>44562</v>
      </c>
      <c r="B162" s="254">
        <v>79865.73</v>
      </c>
      <c r="C162" s="254">
        <v>1190.1656314699794</v>
      </c>
      <c r="D162" s="254">
        <v>144</v>
      </c>
      <c r="E162" s="209">
        <f t="shared" si="14"/>
        <v>3477.2639997074189</v>
      </c>
      <c r="F162" s="209">
        <f t="shared" si="15"/>
        <v>2484.0761844279032</v>
      </c>
      <c r="G162" s="209">
        <f t="shared" si="16"/>
        <v>1701.9366079231997</v>
      </c>
      <c r="H162" s="209">
        <f t="shared" si="17"/>
        <v>1828.1103661847144</v>
      </c>
      <c r="I162" s="209">
        <f t="shared" si="13"/>
        <v>2767.1330429937311</v>
      </c>
      <c r="J162" s="209">
        <f t="shared" si="18"/>
        <v>2199.2581162657125</v>
      </c>
      <c r="S162" s="207"/>
    </row>
    <row r="163" spans="1:27" x14ac:dyDescent="0.35">
      <c r="A163" s="208">
        <f t="shared" si="12"/>
        <v>44593</v>
      </c>
      <c r="B163" s="254">
        <v>79536.98</v>
      </c>
      <c r="C163" s="254">
        <v>1149.7</v>
      </c>
      <c r="D163" s="254">
        <v>145.30000000000001</v>
      </c>
      <c r="E163" s="209">
        <f t="shared" si="14"/>
        <v>3462.9505946974873</v>
      </c>
      <c r="F163" s="209">
        <f t="shared" si="15"/>
        <v>2498.6073866134429</v>
      </c>
      <c r="G163" s="209">
        <f t="shared" si="16"/>
        <v>1644.0707632538108</v>
      </c>
      <c r="H163" s="209">
        <f t="shared" si="17"/>
        <v>1835.1937179845261</v>
      </c>
      <c r="I163" s="209">
        <f t="shared" si="13"/>
        <v>2735.398662120017</v>
      </c>
      <c r="J163" s="209">
        <f t="shared" si="18"/>
        <v>2210.3969956365422</v>
      </c>
      <c r="S163" s="207"/>
    </row>
    <row r="164" spans="1:27" x14ac:dyDescent="0.35">
      <c r="A164" s="208">
        <f t="shared" si="12"/>
        <v>44621</v>
      </c>
      <c r="B164" s="254">
        <v>79759.63</v>
      </c>
      <c r="C164" s="254">
        <v>1141.5</v>
      </c>
      <c r="D164" s="254">
        <v>146.80000000000001</v>
      </c>
      <c r="E164" s="209">
        <f t="shared" si="14"/>
        <v>3472.6445251171417</v>
      </c>
      <c r="F164" s="209">
        <f t="shared" si="15"/>
        <v>2513.2235925674986</v>
      </c>
      <c r="G164" s="209">
        <f t="shared" si="16"/>
        <v>1632.3447649423545</v>
      </c>
      <c r="H164" s="209">
        <f t="shared" si="17"/>
        <v>1842.3045155412506</v>
      </c>
      <c r="I164" s="209">
        <f t="shared" si="13"/>
        <v>2736.5246210472264</v>
      </c>
      <c r="J164" s="209">
        <f t="shared" si="18"/>
        <v>2221.5922915929104</v>
      </c>
      <c r="S164" s="210"/>
    </row>
    <row r="165" spans="1:27" x14ac:dyDescent="0.35">
      <c r="A165" s="208">
        <f t="shared" si="12"/>
        <v>44652</v>
      </c>
      <c r="B165" s="254">
        <v>82914.679999999993</v>
      </c>
      <c r="C165" s="254">
        <v>1107.24081</v>
      </c>
      <c r="D165" s="254">
        <v>148.9</v>
      </c>
      <c r="E165" s="209">
        <f t="shared" si="14"/>
        <v>3610.0118512816539</v>
      </c>
      <c r="F165" s="209">
        <f t="shared" si="15"/>
        <v>2527.9252995400961</v>
      </c>
      <c r="G165" s="209">
        <f t="shared" si="16"/>
        <v>1583.3541302970059</v>
      </c>
      <c r="H165" s="209">
        <f t="shared" si="17"/>
        <v>1849.44286519855</v>
      </c>
      <c r="I165" s="209">
        <f t="shared" si="13"/>
        <v>2799.3487628877947</v>
      </c>
      <c r="J165" s="209">
        <f t="shared" si="18"/>
        <v>2232.8442898755115</v>
      </c>
      <c r="R165" s="211"/>
      <c r="S165" s="207"/>
      <c r="T165" s="211"/>
      <c r="U165" s="211"/>
      <c r="W165" s="211"/>
      <c r="X165" s="211"/>
      <c r="Y165" s="211"/>
      <c r="Z165" s="211"/>
      <c r="AA165" s="211"/>
    </row>
    <row r="166" spans="1:27" x14ac:dyDescent="0.35">
      <c r="A166" s="208">
        <f t="shared" si="12"/>
        <v>44682</v>
      </c>
      <c r="B166" s="254">
        <v>78800.53</v>
      </c>
      <c r="C166" s="254">
        <v>1068.7</v>
      </c>
      <c r="D166" s="254">
        <v>149.80000000000001</v>
      </c>
      <c r="E166" s="209">
        <f t="shared" si="14"/>
        <v>3430.8863905315143</v>
      </c>
      <c r="F166" s="209">
        <f t="shared" si="15"/>
        <v>2542.7130076900448</v>
      </c>
      <c r="G166" s="209">
        <f t="shared" si="16"/>
        <v>1528.2407799333284</v>
      </c>
      <c r="H166" s="209">
        <f t="shared" si="17"/>
        <v>1856.6088737121352</v>
      </c>
      <c r="I166" s="209">
        <f t="shared" si="13"/>
        <v>2669.8281462922396</v>
      </c>
      <c r="J166" s="209">
        <f t="shared" si="18"/>
        <v>2244.1532776722693</v>
      </c>
      <c r="S166" s="212"/>
    </row>
    <row r="167" spans="1:27" x14ac:dyDescent="0.35">
      <c r="A167" s="208">
        <f t="shared" si="12"/>
        <v>44713</v>
      </c>
      <c r="B167" s="254">
        <v>78845.48</v>
      </c>
      <c r="C167" s="254">
        <v>1067.97</v>
      </c>
      <c r="D167" s="257">
        <v>151.9</v>
      </c>
      <c r="E167" s="209">
        <f t="shared" si="14"/>
        <v>3432.8434629427575</v>
      </c>
      <c r="F167" s="209">
        <f t="shared" si="15"/>
        <v>2557.5872201019542</v>
      </c>
      <c r="G167" s="209">
        <f t="shared" si="16"/>
        <v>1527.1968800836498</v>
      </c>
      <c r="H167" s="209">
        <f t="shared" si="17"/>
        <v>1863.8026482513615</v>
      </c>
      <c r="I167" s="209">
        <f t="shared" si="13"/>
        <v>2670.5848297991142</v>
      </c>
      <c r="J167" s="209">
        <f t="shared" si="18"/>
        <v>2255.5195436256668</v>
      </c>
      <c r="S167" s="212"/>
      <c r="T167" s="213"/>
    </row>
    <row r="168" spans="1:27" x14ac:dyDescent="0.35">
      <c r="A168" s="208">
        <f t="shared" si="12"/>
        <v>44743</v>
      </c>
      <c r="B168" s="254">
        <v>71981.649999999994</v>
      </c>
      <c r="C168" s="254">
        <v>1044.68</v>
      </c>
      <c r="D168" s="257">
        <v>152.9</v>
      </c>
      <c r="E168" s="209">
        <f t="shared" si="14"/>
        <v>3134.0000296064345</v>
      </c>
      <c r="F168" s="209">
        <f t="shared" si="15"/>
        <v>2572.5484428033478</v>
      </c>
      <c r="G168" s="209">
        <f t="shared" si="16"/>
        <v>1493.892184879526</v>
      </c>
      <c r="H168" s="209">
        <f t="shared" si="17"/>
        <v>1871.0242964008316</v>
      </c>
      <c r="I168" s="209">
        <f t="shared" si="13"/>
        <v>2477.9568917156712</v>
      </c>
      <c r="J168" s="209">
        <f t="shared" si="18"/>
        <v>2266.943377840113</v>
      </c>
      <c r="S168" s="212"/>
      <c r="T168" s="213"/>
    </row>
    <row r="169" spans="1:27" x14ac:dyDescent="0.35">
      <c r="A169" s="208">
        <f t="shared" si="12"/>
        <v>44774</v>
      </c>
      <c r="B169" s="254">
        <v>75333.210000000006</v>
      </c>
      <c r="C169" s="254">
        <v>1085.46</v>
      </c>
      <c r="D169" s="257">
        <v>153.1</v>
      </c>
      <c r="E169" s="209">
        <f t="shared" si="14"/>
        <v>3279.9231800097355</v>
      </c>
      <c r="F169" s="209">
        <f t="shared" si="15"/>
        <v>2587.5971847818796</v>
      </c>
      <c r="G169" s="209">
        <f t="shared" si="16"/>
        <v>1552.2075764821095</v>
      </c>
      <c r="H169" s="209">
        <f t="shared" si="17"/>
        <v>1878.273926162005</v>
      </c>
      <c r="I169" s="209">
        <f t="shared" si="13"/>
        <v>2588.8369385986853</v>
      </c>
      <c r="J169" s="209">
        <f t="shared" si="18"/>
        <v>2278.4250718893491</v>
      </c>
      <c r="S169" s="212"/>
      <c r="T169" s="213"/>
    </row>
    <row r="170" spans="1:27" x14ac:dyDescent="0.35">
      <c r="A170" s="208">
        <f t="shared" si="12"/>
        <v>44805</v>
      </c>
      <c r="B170" s="254">
        <v>74122.63</v>
      </c>
      <c r="C170" s="254">
        <v>1055.7</v>
      </c>
      <c r="D170" s="257">
        <v>152.6</v>
      </c>
      <c r="E170" s="209">
        <f t="shared" si="14"/>
        <v>3227.2158892510356</v>
      </c>
      <c r="F170" s="209">
        <f t="shared" si="15"/>
        <v>2602.7339580026487</v>
      </c>
      <c r="G170" s="209">
        <f t="shared" si="16"/>
        <v>1509.6507826102879</v>
      </c>
      <c r="H170" s="209">
        <f t="shared" si="17"/>
        <v>1885.5516459548123</v>
      </c>
      <c r="I170" s="209">
        <f t="shared" si="13"/>
        <v>2540.1898465947365</v>
      </c>
      <c r="J170" s="209">
        <f t="shared" si="18"/>
        <v>2289.9649188238882</v>
      </c>
      <c r="S170" s="212"/>
      <c r="T170" s="213"/>
    </row>
    <row r="171" spans="1:27" x14ac:dyDescent="0.35">
      <c r="A171" s="208">
        <f t="shared" si="12"/>
        <v>44835</v>
      </c>
      <c r="B171" s="254">
        <v>70967.39</v>
      </c>
      <c r="C171" s="254">
        <v>1050.1199999999999</v>
      </c>
      <c r="D171" s="257">
        <v>152.69999999999999</v>
      </c>
      <c r="E171" s="209">
        <f t="shared" si="14"/>
        <v>3089.8402907003574</v>
      </c>
      <c r="F171" s="209">
        <f t="shared" si="15"/>
        <v>2617.9592774256184</v>
      </c>
      <c r="G171" s="209">
        <f t="shared" si="16"/>
        <v>1501.6713837593211</v>
      </c>
      <c r="H171" s="209">
        <f t="shared" si="17"/>
        <v>1892.8575646192778</v>
      </c>
      <c r="I171" s="209">
        <f t="shared" si="13"/>
        <v>2454.5727279239427</v>
      </c>
      <c r="J171" s="209">
        <f t="shared" si="18"/>
        <v>2301.5632131784964</v>
      </c>
      <c r="S171" s="212"/>
      <c r="T171" s="213"/>
    </row>
    <row r="172" spans="1:27" x14ac:dyDescent="0.35">
      <c r="A172" s="208">
        <f t="shared" si="12"/>
        <v>44866</v>
      </c>
      <c r="B172" s="254">
        <v>74921.23</v>
      </c>
      <c r="C172" s="254">
        <v>1039.5899999999999</v>
      </c>
      <c r="D172" s="257">
        <v>153.80000000000001</v>
      </c>
      <c r="E172" s="209">
        <f t="shared" si="14"/>
        <v>3261.9860344705971</v>
      </c>
      <c r="F172" s="209">
        <f t="shared" si="15"/>
        <v>2633.2736610231336</v>
      </c>
      <c r="G172" s="209">
        <f t="shared" si="16"/>
        <v>1486.6134859276583</v>
      </c>
      <c r="H172" s="209">
        <f t="shared" si="17"/>
        <v>1900.1917914171463</v>
      </c>
      <c r="I172" s="209">
        <f t="shared" si="13"/>
        <v>2551.8370150534215</v>
      </c>
      <c r="J172" s="209">
        <f t="shared" si="18"/>
        <v>2313.2202509797098</v>
      </c>
      <c r="S172" s="212"/>
      <c r="T172" s="213"/>
    </row>
    <row r="173" spans="1:27" x14ac:dyDescent="0.35">
      <c r="A173" s="208">
        <f t="shared" si="12"/>
        <v>44896</v>
      </c>
      <c r="B173" s="254">
        <v>79070.81</v>
      </c>
      <c r="C173" s="254">
        <v>1068.8499999999999</v>
      </c>
      <c r="D173" s="257">
        <v>154</v>
      </c>
      <c r="E173" s="209">
        <f t="shared" si="14"/>
        <v>3442.6540775462181</v>
      </c>
      <c r="F173" s="209">
        <f t="shared" si="15"/>
        <v>2648.6776297975439</v>
      </c>
      <c r="G173" s="209">
        <f t="shared" si="16"/>
        <v>1528.45527990244</v>
      </c>
      <c r="H173" s="209">
        <f t="shared" si="17"/>
        <v>1907.5544360335173</v>
      </c>
      <c r="I173" s="209">
        <f t="shared" si="13"/>
        <v>2676.9745584887069</v>
      </c>
      <c r="J173" s="209">
        <f t="shared" si="18"/>
        <v>2324.9363297533896</v>
      </c>
      <c r="S173" s="212"/>
      <c r="T173" s="213"/>
    </row>
    <row r="174" spans="1:27" x14ac:dyDescent="0.35">
      <c r="A174" s="208">
        <f t="shared" si="12"/>
        <v>44927</v>
      </c>
      <c r="B174" s="254">
        <v>75200.12</v>
      </c>
      <c r="C174" s="254">
        <v>1051.2</v>
      </c>
      <c r="D174" s="257">
        <v>153.1</v>
      </c>
      <c r="E174" s="209">
        <f t="shared" si="14"/>
        <v>3274.12859119522</v>
      </c>
      <c r="F174" s="209">
        <f t="shared" si="15"/>
        <v>2664.1717077989269</v>
      </c>
      <c r="G174" s="209">
        <f t="shared" si="16"/>
        <v>1503.2157835369278</v>
      </c>
      <c r="H174" s="209">
        <f t="shared" si="17"/>
        <v>1914.9456085784857</v>
      </c>
      <c r="I174" s="209">
        <f t="shared" si="13"/>
        <v>2565.7634681319032</v>
      </c>
      <c r="J174" s="209">
        <f t="shared" si="18"/>
        <v>2336.7117485323165</v>
      </c>
      <c r="S174" s="212"/>
      <c r="T174" s="213"/>
    </row>
    <row r="175" spans="1:27" x14ac:dyDescent="0.35">
      <c r="A175" s="208">
        <f t="shared" si="12"/>
        <v>44958</v>
      </c>
      <c r="B175" s="254">
        <v>80710.34</v>
      </c>
      <c r="C175" s="254">
        <v>1083.68</v>
      </c>
      <c r="D175" s="257">
        <v>153.9</v>
      </c>
      <c r="E175" s="209">
        <f t="shared" si="14"/>
        <v>3514.0373685452523</v>
      </c>
      <c r="F175" s="209">
        <f t="shared" si="15"/>
        <v>2679.7564221429184</v>
      </c>
      <c r="G175" s="209">
        <f t="shared" si="16"/>
        <v>1549.6621768486473</v>
      </c>
      <c r="H175" s="209">
        <f t="shared" si="17"/>
        <v>1922.3654195887884</v>
      </c>
      <c r="I175" s="209">
        <f t="shared" si="13"/>
        <v>2728.2872918666103</v>
      </c>
      <c r="J175" s="209">
        <f t="shared" si="18"/>
        <v>2348.5468078638232</v>
      </c>
      <c r="S175" s="212"/>
      <c r="T175" s="213"/>
    </row>
    <row r="176" spans="1:27" x14ac:dyDescent="0.35">
      <c r="A176" s="208">
        <f t="shared" si="12"/>
        <v>44986</v>
      </c>
      <c r="B176" s="254">
        <v>78945.78</v>
      </c>
      <c r="C176" s="254">
        <v>1062.08</v>
      </c>
      <c r="D176" s="257">
        <v>154.5</v>
      </c>
      <c r="E176" s="209">
        <f t="shared" si="14"/>
        <v>3437.2104120606155</v>
      </c>
      <c r="F176" s="209">
        <f t="shared" si="15"/>
        <v>2695.4323030286432</v>
      </c>
      <c r="G176" s="209">
        <f t="shared" si="16"/>
        <v>1518.7741812965185</v>
      </c>
      <c r="H176" s="209">
        <f t="shared" si="17"/>
        <v>1929.8139800294573</v>
      </c>
      <c r="I176" s="209">
        <f t="shared" si="13"/>
        <v>2669.8359197549762</v>
      </c>
      <c r="J176" s="209">
        <f t="shared" si="18"/>
        <v>2360.4418098174647</v>
      </c>
      <c r="S176" s="212"/>
      <c r="T176" s="213"/>
    </row>
    <row r="177" spans="1:21" x14ac:dyDescent="0.35">
      <c r="A177" s="208">
        <f t="shared" si="12"/>
        <v>45017</v>
      </c>
      <c r="B177" s="254">
        <v>79355.64</v>
      </c>
      <c r="C177" s="254">
        <v>1085.02</v>
      </c>
      <c r="D177" s="257">
        <v>155.30000000000001</v>
      </c>
      <c r="E177" s="209">
        <f t="shared" si="14"/>
        <v>3455.0552551856968</v>
      </c>
      <c r="F177" s="209">
        <f t="shared" si="15"/>
        <v>2711.1998837567539</v>
      </c>
      <c r="G177" s="209">
        <f t="shared" si="16"/>
        <v>1551.5783765727144</v>
      </c>
      <c r="H177" s="209">
        <f t="shared" si="17"/>
        <v>1937.2914012954784</v>
      </c>
      <c r="I177" s="209">
        <f t="shared" si="13"/>
        <v>2693.6645037405037</v>
      </c>
      <c r="J177" s="209">
        <f t="shared" si="18"/>
        <v>2372.3970579927286</v>
      </c>
      <c r="S177" s="212"/>
      <c r="T177" s="213"/>
    </row>
    <row r="178" spans="1:21" x14ac:dyDescent="0.35">
      <c r="A178" s="208">
        <f t="shared" si="12"/>
        <v>45047</v>
      </c>
      <c r="B178" s="254">
        <v>80823.53</v>
      </c>
      <c r="C178" s="254">
        <v>1095.6500000000001</v>
      </c>
      <c r="D178" s="257">
        <v>156.4</v>
      </c>
      <c r="E178" s="209">
        <f t="shared" si="14"/>
        <v>3518.9655337561235</v>
      </c>
      <c r="F178" s="209">
        <f t="shared" si="15"/>
        <v>2727.059700747574</v>
      </c>
      <c r="G178" s="209">
        <f t="shared" si="16"/>
        <v>1566.7792743837852</v>
      </c>
      <c r="H178" s="209">
        <f t="shared" si="17"/>
        <v>1944.7977952134588</v>
      </c>
      <c r="I178" s="209">
        <f t="shared" si="13"/>
        <v>2738.0910300071882</v>
      </c>
      <c r="J178" s="209">
        <f t="shared" si="18"/>
        <v>2384.4128575267837</v>
      </c>
      <c r="S178" s="212"/>
      <c r="T178" s="213"/>
    </row>
    <row r="179" spans="1:21" x14ac:dyDescent="0.35">
      <c r="A179" s="208">
        <f t="shared" si="12"/>
        <v>45078</v>
      </c>
      <c r="B179" s="254">
        <v>77306.039999999994</v>
      </c>
      <c r="C179" s="254">
        <v>1077.1400000000001</v>
      </c>
      <c r="D179" s="257">
        <v>157</v>
      </c>
      <c r="E179" s="209">
        <f t="shared" si="14"/>
        <v>3365.8179778979238</v>
      </c>
      <c r="F179" s="209">
        <f t="shared" si="15"/>
        <v>2743.0122935593467</v>
      </c>
      <c r="G179" s="209">
        <f t="shared" si="16"/>
        <v>1540.3099781953638</v>
      </c>
      <c r="H179" s="209">
        <f t="shared" si="17"/>
        <v>1952.3332740432984</v>
      </c>
      <c r="I179" s="209">
        <f t="shared" si="13"/>
        <v>2635.6147780168999</v>
      </c>
      <c r="J179" s="209">
        <f t="shared" si="18"/>
        <v>2396.4895151022683</v>
      </c>
      <c r="S179" s="212"/>
      <c r="T179" s="213"/>
    </row>
    <row r="180" spans="1:21" x14ac:dyDescent="0.35">
      <c r="A180" s="208">
        <f t="shared" si="12"/>
        <v>45108</v>
      </c>
      <c r="B180" s="254">
        <v>79717.52</v>
      </c>
      <c r="C180" s="254">
        <v>1077.57</v>
      </c>
      <c r="D180" s="257">
        <v>157.19999999999999</v>
      </c>
      <c r="E180" s="209">
        <f t="shared" si="14"/>
        <v>3470.8111031096319</v>
      </c>
      <c r="F180" s="209">
        <f t="shared" si="15"/>
        <v>2759.0582049065915</v>
      </c>
      <c r="G180" s="209">
        <f t="shared" si="16"/>
        <v>1540.9248781068181</v>
      </c>
      <c r="H180" s="209">
        <f t="shared" si="17"/>
        <v>1959.8979504798683</v>
      </c>
      <c r="I180" s="209">
        <f t="shared" si="13"/>
        <v>2698.8566131085063</v>
      </c>
      <c r="J180" s="209">
        <f t="shared" si="18"/>
        <v>2408.6273389551175</v>
      </c>
      <c r="S180" s="212"/>
      <c r="T180" s="213"/>
    </row>
    <row r="181" spans="1:21" x14ac:dyDescent="0.35">
      <c r="A181" s="208">
        <f t="shared" si="12"/>
        <v>45139</v>
      </c>
      <c r="B181" s="254">
        <v>81166.080000000002</v>
      </c>
      <c r="C181" s="254">
        <v>1065.6500000000001</v>
      </c>
      <c r="D181" s="257">
        <v>158.1</v>
      </c>
      <c r="E181" s="209">
        <f t="shared" si="14"/>
        <v>3533.8797752349124</v>
      </c>
      <c r="F181" s="209">
        <f t="shared" si="15"/>
        <v>2775.1979806785666</v>
      </c>
      <c r="G181" s="209">
        <f t="shared" si="16"/>
        <v>1523.8792805613843</v>
      </c>
      <c r="H181" s="209">
        <f t="shared" si="17"/>
        <v>1967.4919376546975</v>
      </c>
      <c r="I181" s="209">
        <f t="shared" si="13"/>
        <v>2729.8795773655011</v>
      </c>
      <c r="J181" s="209">
        <f t="shared" si="18"/>
        <v>2420.8266388824309</v>
      </c>
      <c r="S181" s="212"/>
      <c r="T181" s="213"/>
    </row>
    <row r="182" spans="1:21" x14ac:dyDescent="0.35">
      <c r="A182" s="208">
        <f t="shared" si="12"/>
        <v>45170</v>
      </c>
      <c r="B182" s="254">
        <v>81421.399999999994</v>
      </c>
      <c r="C182" s="254">
        <v>1063.69</v>
      </c>
      <c r="D182" s="257">
        <v>158.69999999999999</v>
      </c>
      <c r="E182" s="209">
        <f t="shared" si="14"/>
        <v>3544.9961206862749</v>
      </c>
      <c r="F182" s="209">
        <f t="shared" si="15"/>
        <v>2791.4321699578418</v>
      </c>
      <c r="G182" s="209">
        <f t="shared" si="16"/>
        <v>1521.0764809649875</v>
      </c>
      <c r="H182" s="209">
        <f t="shared" si="17"/>
        <v>1975.1153491376633</v>
      </c>
      <c r="I182" s="209">
        <f t="shared" si="13"/>
        <v>2735.4282647977602</v>
      </c>
      <c r="J182" s="209">
        <f t="shared" si="18"/>
        <v>2433.0877262503791</v>
      </c>
      <c r="S182" s="212"/>
      <c r="T182" s="213"/>
    </row>
    <row r="183" spans="1:21" x14ac:dyDescent="0.35">
      <c r="A183" s="208">
        <f t="shared" si="12"/>
        <v>45200</v>
      </c>
      <c r="B183" s="254">
        <v>76289.98</v>
      </c>
      <c r="C183" s="254">
        <v>1035.8599999999999</v>
      </c>
      <c r="D183" s="257">
        <v>158.5</v>
      </c>
      <c r="E183" s="209">
        <f t="shared" si="14"/>
        <v>3321.579869017648</v>
      </c>
      <c r="F183" s="209">
        <f t="shared" si="15"/>
        <v>2807.7613250389768</v>
      </c>
      <c r="G183" s="209">
        <f t="shared" si="16"/>
        <v>1481.2795866957401</v>
      </c>
      <c r="H183" s="209">
        <f t="shared" si="17"/>
        <v>1982.768298938691</v>
      </c>
      <c r="I183" s="209">
        <f t="shared" si="13"/>
        <v>2585.4597560888847</v>
      </c>
      <c r="J183" s="209">
        <f t="shared" si="18"/>
        <v>2445.4109140021505</v>
      </c>
      <c r="S183" s="212"/>
      <c r="T183" s="213"/>
    </row>
    <row r="184" spans="1:21" x14ac:dyDescent="0.35">
      <c r="A184" s="208">
        <f t="shared" si="12"/>
        <v>45231</v>
      </c>
      <c r="B184" s="254">
        <v>76062.87</v>
      </c>
      <c r="C184" s="254">
        <v>1039.7</v>
      </c>
      <c r="D184" s="257">
        <v>158.6</v>
      </c>
      <c r="E184" s="209">
        <f t="shared" si="14"/>
        <v>3311.6917552174791</v>
      </c>
      <c r="F184" s="209">
        <f t="shared" si="15"/>
        <v>2824.1860014473118</v>
      </c>
      <c r="G184" s="209">
        <f t="shared" si="16"/>
        <v>1486.7707859050076</v>
      </c>
      <c r="H184" s="209">
        <f t="shared" si="17"/>
        <v>1990.4509015094582</v>
      </c>
      <c r="I184" s="209">
        <f t="shared" si="13"/>
        <v>2581.7233674924905</v>
      </c>
      <c r="J184" s="209">
        <f t="shared" si="18"/>
        <v>2457.7965166659396</v>
      </c>
      <c r="S184" s="212"/>
      <c r="T184" s="213"/>
    </row>
    <row r="185" spans="1:21" x14ac:dyDescent="0.35">
      <c r="A185" s="208">
        <f t="shared" si="12"/>
        <v>45261</v>
      </c>
      <c r="B185" s="254">
        <v>81740.259999999995</v>
      </c>
      <c r="C185" s="254">
        <v>1084.33</v>
      </c>
      <c r="D185" s="257">
        <v>158.80000000000001</v>
      </c>
      <c r="E185" s="209">
        <f t="shared" si="14"/>
        <v>3558.8789262268579</v>
      </c>
      <c r="F185" s="209">
        <f t="shared" si="15"/>
        <v>2840.706757957867</v>
      </c>
      <c r="G185" s="209">
        <f t="shared" si="16"/>
        <v>1550.5916767147992</v>
      </c>
      <c r="H185" s="209">
        <f t="shared" si="17"/>
        <v>1998.1632717451068</v>
      </c>
      <c r="I185" s="209">
        <f t="shared" si="13"/>
        <v>2755.5640264220342</v>
      </c>
      <c r="J185" s="209">
        <f t="shared" si="18"/>
        <v>2470.2448503629744</v>
      </c>
      <c r="S185" s="212"/>
      <c r="T185" s="213"/>
    </row>
    <row r="186" spans="1:21" x14ac:dyDescent="0.35">
      <c r="A186" s="208">
        <f t="shared" si="12"/>
        <v>45292</v>
      </c>
      <c r="B186" s="254">
        <v>83726.97</v>
      </c>
      <c r="C186" s="254">
        <v>1121.52</v>
      </c>
      <c r="D186" s="257">
        <v>158.30000000000001</v>
      </c>
      <c r="E186" s="209">
        <f t="shared" si="14"/>
        <v>3645.3780436938714</v>
      </c>
      <c r="F186" s="209">
        <f t="shared" si="15"/>
        <v>2857.3241566143506</v>
      </c>
      <c r="G186" s="209">
        <f t="shared" si="16"/>
        <v>1603.7733690566356</v>
      </c>
      <c r="H186" s="209">
        <f t="shared" si="17"/>
        <v>2005.9055249859614</v>
      </c>
      <c r="I186" s="209">
        <f t="shared" si="13"/>
        <v>2828.7361738389773</v>
      </c>
      <c r="J186" s="209">
        <f t="shared" si="18"/>
        <v>2482.7562328155841</v>
      </c>
      <c r="S186" s="212"/>
      <c r="T186" s="213"/>
    </row>
    <row r="187" spans="1:21" x14ac:dyDescent="0.35">
      <c r="A187" s="208">
        <f t="shared" si="12"/>
        <v>45323</v>
      </c>
      <c r="B187" s="254">
        <v>84891.25</v>
      </c>
      <c r="C187" s="254">
        <v>1106.19</v>
      </c>
      <c r="D187" s="257">
        <v>158.30000000000001</v>
      </c>
      <c r="E187" s="209">
        <f t="shared" si="14"/>
        <v>3696.0694845606781</v>
      </c>
      <c r="F187" s="209">
        <f t="shared" si="15"/>
        <v>2874.0387627482814</v>
      </c>
      <c r="G187" s="209">
        <f t="shared" si="16"/>
        <v>1581.8514722133889</v>
      </c>
      <c r="H187" s="209">
        <f t="shared" si="17"/>
        <v>2013.6777770192534</v>
      </c>
      <c r="I187" s="209">
        <f t="shared" si="13"/>
        <v>2850.3822796217623</v>
      </c>
      <c r="J187" s="209">
        <f t="shared" si="18"/>
        <v>2495.3309833553099</v>
      </c>
      <c r="S187" s="212"/>
      <c r="T187" s="213"/>
    </row>
    <row r="188" spans="1:21" x14ac:dyDescent="0.35">
      <c r="B188" s="211"/>
      <c r="U188" s="211"/>
    </row>
    <row r="189" spans="1:21" x14ac:dyDescent="0.35">
      <c r="U189" s="211"/>
    </row>
    <row r="190" spans="1:21" x14ac:dyDescent="0.35">
      <c r="U190" s="211"/>
    </row>
    <row r="191" spans="1:21" x14ac:dyDescent="0.35">
      <c r="B191" s="211"/>
      <c r="U191" s="211"/>
    </row>
    <row r="192" spans="1:21" x14ac:dyDescent="0.35">
      <c r="B192" s="210" t="s">
        <v>138</v>
      </c>
      <c r="U192" s="211"/>
    </row>
    <row r="193" spans="2:21" x14ac:dyDescent="0.35">
      <c r="B193" s="264" t="s">
        <v>73</v>
      </c>
      <c r="U193" s="211"/>
    </row>
    <row r="194" spans="2:21" x14ac:dyDescent="0.35">
      <c r="B194" s="207" t="s">
        <v>139</v>
      </c>
      <c r="F194" s="214"/>
      <c r="U194" s="211"/>
    </row>
    <row r="195" spans="2:21" x14ac:dyDescent="0.35">
      <c r="B195" s="207"/>
    </row>
    <row r="197" spans="2:21" x14ac:dyDescent="0.35">
      <c r="C197" s="211"/>
    </row>
    <row r="200" spans="2:21" x14ac:dyDescent="0.35">
      <c r="C200" s="211"/>
    </row>
    <row r="204" spans="2:21" x14ac:dyDescent="0.35">
      <c r="C204" s="212"/>
    </row>
    <row r="206" spans="2:21" x14ac:dyDescent="0.35">
      <c r="C206" s="215"/>
    </row>
  </sheetData>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8036C-DFAB-40BA-AA57-0AB30E6896F3}">
  <sheetPr>
    <tabColor rgb="FFFF0000"/>
  </sheetPr>
  <dimension ref="A1:V202"/>
  <sheetViews>
    <sheetView workbookViewId="0">
      <selection activeCell="L35" sqref="L35"/>
    </sheetView>
  </sheetViews>
  <sheetFormatPr defaultColWidth="11.453125" defaultRowHeight="14.5" x14ac:dyDescent="0.35"/>
  <cols>
    <col min="1" max="1" width="11.453125" style="191"/>
    <col min="2" max="2" width="15.1796875" style="191" customWidth="1"/>
    <col min="3" max="3" width="14.6328125" style="191" customWidth="1"/>
    <col min="4" max="4" width="13.6328125" style="191" customWidth="1"/>
    <col min="5" max="5" width="14.6328125" style="191" customWidth="1"/>
    <col min="6" max="6" width="21.453125" style="191" customWidth="1"/>
    <col min="7" max="7" width="21.453125" style="191" bestFit="1" customWidth="1"/>
    <col min="8" max="8" width="16.36328125" style="191" bestFit="1" customWidth="1"/>
    <col min="9" max="9" width="12.453125" style="191" bestFit="1" customWidth="1"/>
    <col min="10" max="10" width="15.6328125" style="191" bestFit="1" customWidth="1"/>
    <col min="11" max="16384" width="11.453125" style="191"/>
  </cols>
  <sheetData>
    <row r="1" spans="1:10" x14ac:dyDescent="0.35">
      <c r="A1" s="204" t="s">
        <v>140</v>
      </c>
    </row>
    <row r="3" spans="1:10" x14ac:dyDescent="0.35">
      <c r="F3" s="191" t="s">
        <v>141</v>
      </c>
      <c r="H3" s="191" t="s">
        <v>142</v>
      </c>
      <c r="J3" s="191" t="s">
        <v>143</v>
      </c>
    </row>
    <row r="4" spans="1:10" x14ac:dyDescent="0.35">
      <c r="F4" s="195">
        <v>7.2499999999999995E-2</v>
      </c>
      <c r="G4" s="195"/>
      <c r="H4" s="195">
        <v>4.7500000000000001E-2</v>
      </c>
      <c r="I4" s="195"/>
      <c r="J4" s="195">
        <v>2.2499999999999999E-2</v>
      </c>
    </row>
    <row r="5" spans="1:10" x14ac:dyDescent="0.35">
      <c r="B5" s="199" t="s">
        <v>130</v>
      </c>
      <c r="C5" s="199" t="s">
        <v>144</v>
      </c>
      <c r="D5" s="199" t="s">
        <v>145</v>
      </c>
      <c r="E5" s="266" t="s">
        <v>132</v>
      </c>
      <c r="F5" s="266" t="s">
        <v>146</v>
      </c>
      <c r="G5" s="266" t="s">
        <v>134</v>
      </c>
      <c r="H5" s="266" t="s">
        <v>135</v>
      </c>
      <c r="I5" s="266" t="s">
        <v>147</v>
      </c>
      <c r="J5" s="267" t="s">
        <v>148</v>
      </c>
    </row>
    <row r="6" spans="1:10" ht="15" thickBot="1" x14ac:dyDescent="0.4">
      <c r="A6" s="200">
        <v>39814</v>
      </c>
      <c r="B6" s="203">
        <v>22967.98</v>
      </c>
      <c r="C6" s="199">
        <v>699.30079999999998</v>
      </c>
      <c r="D6" s="199">
        <v>113.3</v>
      </c>
      <c r="E6" s="197">
        <v>1000</v>
      </c>
      <c r="F6" s="197">
        <v>1000</v>
      </c>
      <c r="G6" s="197">
        <v>1000</v>
      </c>
      <c r="H6" s="197">
        <v>1000</v>
      </c>
      <c r="I6" s="197">
        <v>1000</v>
      </c>
      <c r="J6" s="197">
        <v>1000</v>
      </c>
    </row>
    <row r="7" spans="1:10" x14ac:dyDescent="0.35">
      <c r="A7" s="200">
        <v>39845</v>
      </c>
      <c r="B7" s="202">
        <v>22287.88</v>
      </c>
      <c r="C7" s="199">
        <v>692.63790000000006</v>
      </c>
      <c r="D7" s="199">
        <v>113</v>
      </c>
      <c r="E7" s="197">
        <f t="shared" ref="E7:E38" si="0">E6*B7/B6</f>
        <v>970.38921141519631</v>
      </c>
      <c r="F7" s="197">
        <f t="shared" ref="F7:F38" si="1">F6*(1+F$4)^(1/12)</f>
        <v>1005.8497409526457</v>
      </c>
      <c r="G7" s="197">
        <f t="shared" ref="G7:G38" si="2">G6*C7/C6</f>
        <v>990.47205437202422</v>
      </c>
      <c r="H7" s="197">
        <f t="shared" ref="H7:H38" si="3">H6*(1+H$4)^(1/12)</f>
        <v>1003.8746849921291</v>
      </c>
      <c r="I7" s="197">
        <f t="shared" ref="I7:I38" si="4">I6*D7/D6</f>
        <v>997.35216240070611</v>
      </c>
      <c r="J7" s="197">
        <f t="shared" ref="J7:J38" si="5">J6*(1+J$4)^(1/12)</f>
        <v>1001.8559375353362</v>
      </c>
    </row>
    <row r="8" spans="1:10" x14ac:dyDescent="0.35">
      <c r="A8" s="200">
        <v>39873</v>
      </c>
      <c r="B8" s="202">
        <v>20881.330000000002</v>
      </c>
      <c r="C8" s="199">
        <v>697.38870000000009</v>
      </c>
      <c r="D8" s="199">
        <v>113.8</v>
      </c>
      <c r="E8" s="197">
        <f t="shared" si="0"/>
        <v>909.14960740996821</v>
      </c>
      <c r="F8" s="197">
        <f t="shared" si="1"/>
        <v>1011.7337013745044</v>
      </c>
      <c r="G8" s="197">
        <f t="shared" si="2"/>
        <v>997.26569739373963</v>
      </c>
      <c r="H8" s="197">
        <f t="shared" si="3"/>
        <v>1007.7643831680465</v>
      </c>
      <c r="I8" s="197">
        <f t="shared" si="4"/>
        <v>1004.4130626654899</v>
      </c>
      <c r="J8" s="197">
        <f t="shared" si="5"/>
        <v>1003.7153195748075</v>
      </c>
    </row>
    <row r="9" spans="1:10" x14ac:dyDescent="0.35">
      <c r="A9" s="200">
        <v>39904</v>
      </c>
      <c r="B9" s="202">
        <v>22507.7</v>
      </c>
      <c r="C9" s="199">
        <v>709.94920000000002</v>
      </c>
      <c r="D9" s="199">
        <v>114</v>
      </c>
      <c r="E9" s="197">
        <f t="shared" si="0"/>
        <v>979.95992681985967</v>
      </c>
      <c r="F9" s="197">
        <f t="shared" si="1"/>
        <v>1017.6520814406067</v>
      </c>
      <c r="G9" s="197">
        <f t="shared" si="2"/>
        <v>1015.2272098072817</v>
      </c>
      <c r="H9" s="197">
        <f t="shared" si="3"/>
        <v>1011.66915269911</v>
      </c>
      <c r="I9" s="197">
        <f t="shared" si="4"/>
        <v>1006.1782877316858</v>
      </c>
      <c r="J9" s="197">
        <f t="shared" si="5"/>
        <v>1005.5781525111984</v>
      </c>
    </row>
    <row r="10" spans="1:10" x14ac:dyDescent="0.35">
      <c r="A10" s="200">
        <v>39934</v>
      </c>
      <c r="B10" s="202">
        <v>24141.96</v>
      </c>
      <c r="C10" s="199">
        <v>710.10739999999998</v>
      </c>
      <c r="D10" s="199">
        <v>113.9</v>
      </c>
      <c r="E10" s="197">
        <f t="shared" si="0"/>
        <v>1051.1137679499893</v>
      </c>
      <c r="F10" s="197">
        <f t="shared" si="1"/>
        <v>1023.605082496955</v>
      </c>
      <c r="G10" s="197">
        <f t="shared" si="2"/>
        <v>1015.4534357747051</v>
      </c>
      <c r="H10" s="197">
        <f t="shared" si="3"/>
        <v>1015.5890519820732</v>
      </c>
      <c r="I10" s="197">
        <f t="shared" si="4"/>
        <v>1005.2956751985879</v>
      </c>
      <c r="J10" s="197">
        <f t="shared" si="5"/>
        <v>1007.4444427491579</v>
      </c>
    </row>
    <row r="11" spans="1:10" x14ac:dyDescent="0.35">
      <c r="A11" s="200">
        <v>39965</v>
      </c>
      <c r="B11" s="202">
        <v>26909.41</v>
      </c>
      <c r="C11" s="199">
        <v>709.15989999999999</v>
      </c>
      <c r="D11" s="199">
        <v>114.7</v>
      </c>
      <c r="E11" s="197">
        <f t="shared" si="0"/>
        <v>1171.6054263370133</v>
      </c>
      <c r="F11" s="197">
        <f t="shared" si="1"/>
        <v>1029.5929070673737</v>
      </c>
      <c r="G11" s="197">
        <f t="shared" si="2"/>
        <v>1014.0985109698142</v>
      </c>
      <c r="H11" s="197">
        <f t="shared" si="3"/>
        <v>1019.5241396399589</v>
      </c>
      <c r="I11" s="197">
        <f t="shared" si="4"/>
        <v>1012.3565754633717</v>
      </c>
      <c r="J11" s="197">
        <f t="shared" si="5"/>
        <v>1009.314196705222</v>
      </c>
    </row>
    <row r="12" spans="1:10" x14ac:dyDescent="0.35">
      <c r="A12" s="200">
        <v>39995</v>
      </c>
      <c r="B12" s="202">
        <v>27002.03</v>
      </c>
      <c r="C12" s="199">
        <v>718.84080000000006</v>
      </c>
      <c r="D12" s="199">
        <v>115.1</v>
      </c>
      <c r="E12" s="197">
        <f t="shared" si="0"/>
        <v>1175.6379968982903</v>
      </c>
      <c r="F12" s="197">
        <f t="shared" si="1"/>
        <v>1035.6157588603992</v>
      </c>
      <c r="G12" s="197">
        <f t="shared" si="2"/>
        <v>1027.9421959763238</v>
      </c>
      <c r="H12" s="197">
        <f t="shared" si="3"/>
        <v>1023.4744745229352</v>
      </c>
      <c r="I12" s="197">
        <f t="shared" si="4"/>
        <v>1015.8870255957634</v>
      </c>
      <c r="J12" s="197">
        <f t="shared" si="5"/>
        <v>1011.1874208078349</v>
      </c>
    </row>
    <row r="13" spans="1:10" x14ac:dyDescent="0.35">
      <c r="A13" s="200">
        <v>40026</v>
      </c>
      <c r="B13" s="202">
        <v>28140.9</v>
      </c>
      <c r="C13" s="199">
        <v>723.59720000000004</v>
      </c>
      <c r="D13" s="199">
        <v>114.7</v>
      </c>
      <c r="E13" s="197">
        <f t="shared" si="0"/>
        <v>1225.2231149626566</v>
      </c>
      <c r="F13" s="197">
        <f t="shared" si="1"/>
        <v>1041.67384277621</v>
      </c>
      <c r="G13" s="197">
        <f t="shared" si="2"/>
        <v>1034.7438469968861</v>
      </c>
      <c r="H13" s="197">
        <f t="shared" si="3"/>
        <v>1027.4401157091966</v>
      </c>
      <c r="I13" s="197">
        <f t="shared" si="4"/>
        <v>1012.3565754633717</v>
      </c>
      <c r="J13" s="197">
        <f t="shared" si="5"/>
        <v>1013.064121497372</v>
      </c>
    </row>
    <row r="14" spans="1:10" x14ac:dyDescent="0.35">
      <c r="A14" s="200">
        <v>40057</v>
      </c>
      <c r="B14" s="202">
        <v>28407.39</v>
      </c>
      <c r="C14" s="199">
        <v>731.75490000000002</v>
      </c>
      <c r="D14" s="199">
        <v>114.7</v>
      </c>
      <c r="E14" s="197">
        <f t="shared" si="0"/>
        <v>1236.8257896427981</v>
      </c>
      <c r="F14" s="197">
        <f t="shared" si="1"/>
        <v>1047.7673649135977</v>
      </c>
      <c r="G14" s="197">
        <f t="shared" si="2"/>
        <v>1046.4093563170527</v>
      </c>
      <c r="H14" s="197">
        <f t="shared" si="3"/>
        <v>1031.4211225058464</v>
      </c>
      <c r="I14" s="197">
        <f t="shared" si="4"/>
        <v>1012.3565754633717</v>
      </c>
      <c r="J14" s="197">
        <f t="shared" si="5"/>
        <v>1014.9443052261613</v>
      </c>
    </row>
    <row r="15" spans="1:10" x14ac:dyDescent="0.35">
      <c r="A15" s="200">
        <v>40087</v>
      </c>
      <c r="B15" s="202">
        <v>29867.9</v>
      </c>
      <c r="C15" s="199">
        <v>738.34810000000004</v>
      </c>
      <c r="D15" s="199">
        <v>114.7</v>
      </c>
      <c r="E15" s="197">
        <f t="shared" si="0"/>
        <v>1300.4147513190101</v>
      </c>
      <c r="F15" s="197">
        <f t="shared" si="1"/>
        <v>1053.8965325769784</v>
      </c>
      <c r="G15" s="197">
        <f t="shared" si="2"/>
        <v>1055.8376309593812</v>
      </c>
      <c r="H15" s="197">
        <f t="shared" si="3"/>
        <v>1035.4175544497848</v>
      </c>
      <c r="I15" s="197">
        <f t="shared" si="4"/>
        <v>1012.3565754633717</v>
      </c>
      <c r="J15" s="197">
        <f t="shared" si="5"/>
        <v>1016.8279784585062</v>
      </c>
    </row>
    <row r="16" spans="1:10" x14ac:dyDescent="0.35">
      <c r="A16" s="200">
        <v>40118</v>
      </c>
      <c r="B16" s="202">
        <v>28660.23</v>
      </c>
      <c r="C16" s="199">
        <v>737.91480000000001</v>
      </c>
      <c r="D16" s="199">
        <v>114.6</v>
      </c>
      <c r="E16" s="197">
        <f t="shared" si="0"/>
        <v>1247.834158685265</v>
      </c>
      <c r="F16" s="197">
        <f t="shared" si="1"/>
        <v>1060.0615542834453</v>
      </c>
      <c r="G16" s="197">
        <f t="shared" si="2"/>
        <v>1055.2180120486064</v>
      </c>
      <c r="H16" s="197">
        <f t="shared" si="3"/>
        <v>1039.4294713085985</v>
      </c>
      <c r="I16" s="197">
        <f t="shared" si="4"/>
        <v>1011.4739629302736</v>
      </c>
      <c r="J16" s="197">
        <f t="shared" si="5"/>
        <v>1018.7151476707073</v>
      </c>
    </row>
    <row r="17" spans="1:10" x14ac:dyDescent="0.35">
      <c r="A17" s="200">
        <v>40148</v>
      </c>
      <c r="B17" s="202">
        <v>30137.61</v>
      </c>
      <c r="C17" s="199">
        <v>747.76200000000006</v>
      </c>
      <c r="D17" s="199">
        <v>115.2</v>
      </c>
      <c r="E17" s="197">
        <f t="shared" si="0"/>
        <v>1312.1576211752183</v>
      </c>
      <c r="F17" s="197">
        <f t="shared" si="1"/>
        <v>1066.2626397698623</v>
      </c>
      <c r="G17" s="197">
        <f t="shared" si="2"/>
        <v>1069.2995060208714</v>
      </c>
      <c r="H17" s="197">
        <f t="shared" si="3"/>
        <v>1043.4569330814547</v>
      </c>
      <c r="I17" s="197">
        <f t="shared" si="4"/>
        <v>1016.7696381288615</v>
      </c>
      <c r="J17" s="197">
        <f t="shared" si="5"/>
        <v>1020.605819351085</v>
      </c>
    </row>
    <row r="18" spans="1:10" ht="15" thickBot="1" x14ac:dyDescent="0.4">
      <c r="A18" s="200">
        <v>40179</v>
      </c>
      <c r="B18" s="203">
        <v>31019.4</v>
      </c>
      <c r="C18" s="199">
        <v>737.13530000000003</v>
      </c>
      <c r="D18" s="199">
        <v>114.8</v>
      </c>
      <c r="E18" s="197">
        <f t="shared" si="0"/>
        <v>1350.5497653690047</v>
      </c>
      <c r="F18" s="197">
        <f t="shared" si="1"/>
        <v>1072.5000000000002</v>
      </c>
      <c r="G18" s="197">
        <f t="shared" si="2"/>
        <v>1054.1033272091211</v>
      </c>
      <c r="H18" s="197">
        <f t="shared" si="3"/>
        <v>1047.4999999999986</v>
      </c>
      <c r="I18" s="197">
        <f t="shared" si="4"/>
        <v>1013.2391879964696</v>
      </c>
      <c r="J18" s="197">
        <f t="shared" si="5"/>
        <v>1022.5000000000011</v>
      </c>
    </row>
    <row r="19" spans="1:10" x14ac:dyDescent="0.35">
      <c r="A19" s="200">
        <v>40210</v>
      </c>
      <c r="B19" s="202">
        <v>29360.52</v>
      </c>
      <c r="C19" s="199">
        <v>750.71530000000007</v>
      </c>
      <c r="D19" s="199">
        <v>115.1</v>
      </c>
      <c r="E19" s="197">
        <f t="shared" si="0"/>
        <v>1278.3239971473326</v>
      </c>
      <c r="F19" s="197">
        <f t="shared" si="1"/>
        <v>1078.7738471717128</v>
      </c>
      <c r="G19" s="197">
        <f t="shared" si="2"/>
        <v>1073.5227244127279</v>
      </c>
      <c r="H19" s="197">
        <f t="shared" si="3"/>
        <v>1051.558732529254</v>
      </c>
      <c r="I19" s="197">
        <f t="shared" si="4"/>
        <v>1015.8870255957635</v>
      </c>
      <c r="J19" s="197">
        <f t="shared" si="5"/>
        <v>1024.3976961298824</v>
      </c>
    </row>
    <row r="20" spans="1:10" x14ac:dyDescent="0.35">
      <c r="A20" s="200">
        <v>40238</v>
      </c>
      <c r="B20" s="202">
        <v>30820.61</v>
      </c>
      <c r="C20" s="199">
        <v>751.86470000000008</v>
      </c>
      <c r="D20" s="199">
        <v>115.6</v>
      </c>
      <c r="E20" s="197">
        <f t="shared" si="0"/>
        <v>1341.8946724962314</v>
      </c>
      <c r="F20" s="197">
        <f t="shared" si="1"/>
        <v>1085.0843947241563</v>
      </c>
      <c r="G20" s="197">
        <f t="shared" si="2"/>
        <v>1075.1663661760435</v>
      </c>
      <c r="H20" s="197">
        <f t="shared" si="3"/>
        <v>1055.6331913685276</v>
      </c>
      <c r="I20" s="197">
        <f t="shared" si="4"/>
        <v>1020.3000882612533</v>
      </c>
      <c r="J20" s="197">
        <f t="shared" si="5"/>
        <v>1026.2989142652418</v>
      </c>
    </row>
    <row r="21" spans="1:10" x14ac:dyDescent="0.35">
      <c r="A21" s="200">
        <v>40269</v>
      </c>
      <c r="B21" s="202">
        <v>31994.240000000002</v>
      </c>
      <c r="C21" s="199">
        <v>746.40430000000003</v>
      </c>
      <c r="D21" s="199">
        <v>115.6</v>
      </c>
      <c r="E21" s="197">
        <f t="shared" si="0"/>
        <v>1392.9932018401266</v>
      </c>
      <c r="F21" s="197">
        <f t="shared" si="1"/>
        <v>1091.431857345051</v>
      </c>
      <c r="G21" s="197">
        <f t="shared" si="2"/>
        <v>1067.3579953004489</v>
      </c>
      <c r="H21" s="197">
        <f t="shared" si="3"/>
        <v>1059.7234374523166</v>
      </c>
      <c r="I21" s="197">
        <f t="shared" si="4"/>
        <v>1020.3000882612533</v>
      </c>
      <c r="J21" s="197">
        <f t="shared" si="5"/>
        <v>1028.2036609427014</v>
      </c>
    </row>
    <row r="22" spans="1:10" x14ac:dyDescent="0.35">
      <c r="A22" s="200">
        <v>40299</v>
      </c>
      <c r="B22" s="202">
        <v>32527.15</v>
      </c>
      <c r="C22" s="199">
        <v>745.94730000000004</v>
      </c>
      <c r="D22" s="199">
        <v>116</v>
      </c>
      <c r="E22" s="197">
        <f t="shared" si="0"/>
        <v>1416.1955034791911</v>
      </c>
      <c r="F22" s="197">
        <f t="shared" si="1"/>
        <v>1097.8164509779845</v>
      </c>
      <c r="G22" s="197">
        <f t="shared" si="2"/>
        <v>1066.7044853945545</v>
      </c>
      <c r="H22" s="197">
        <f t="shared" si="3"/>
        <v>1063.8295319512206</v>
      </c>
      <c r="I22" s="197">
        <f t="shared" si="4"/>
        <v>1023.8305383936453</v>
      </c>
      <c r="J22" s="197">
        <f t="shared" si="5"/>
        <v>1030.111942711015</v>
      </c>
    </row>
    <row r="23" spans="1:10" x14ac:dyDescent="0.35">
      <c r="A23" s="200">
        <v>40330</v>
      </c>
      <c r="B23" s="202">
        <v>31395.79</v>
      </c>
      <c r="C23" s="199">
        <v>754.71800000000007</v>
      </c>
      <c r="D23" s="199">
        <v>116.3</v>
      </c>
      <c r="E23" s="197">
        <f t="shared" si="0"/>
        <v>1366.9373623627323</v>
      </c>
      <c r="F23" s="197">
        <f t="shared" si="1"/>
        <v>1104.2383928297586</v>
      </c>
      <c r="G23" s="197">
        <f t="shared" si="2"/>
        <v>1079.2465845884922</v>
      </c>
      <c r="H23" s="197">
        <f t="shared" si="3"/>
        <v>1067.9515362728557</v>
      </c>
      <c r="I23" s="197">
        <f t="shared" si="4"/>
        <v>1026.4783759929392</v>
      </c>
      <c r="J23" s="197">
        <f t="shared" si="5"/>
        <v>1032.0237661310905</v>
      </c>
    </row>
    <row r="24" spans="1:10" x14ac:dyDescent="0.35">
      <c r="A24" s="200">
        <v>40360</v>
      </c>
      <c r="B24" s="202">
        <v>30229.89</v>
      </c>
      <c r="C24" s="199">
        <v>768.27539999999999</v>
      </c>
      <c r="D24" s="199">
        <v>116.2</v>
      </c>
      <c r="E24" s="197">
        <f t="shared" si="0"/>
        <v>1316.1753885191467</v>
      </c>
      <c r="F24" s="197">
        <f t="shared" si="1"/>
        <v>1110.6979013777784</v>
      </c>
      <c r="G24" s="197">
        <f t="shared" si="2"/>
        <v>1098.6336637967527</v>
      </c>
      <c r="H24" s="197">
        <f t="shared" si="3"/>
        <v>1072.0895120627733</v>
      </c>
      <c r="I24" s="197">
        <f t="shared" si="4"/>
        <v>1025.5957634598412</v>
      </c>
      <c r="J24" s="197">
        <f t="shared" si="5"/>
        <v>1033.9391377760121</v>
      </c>
    </row>
    <row r="25" spans="1:10" x14ac:dyDescent="0.35">
      <c r="A25" s="200">
        <v>40391</v>
      </c>
      <c r="B25" s="202">
        <v>31426.67</v>
      </c>
      <c r="C25" s="199">
        <v>771.83350000000007</v>
      </c>
      <c r="D25" s="199">
        <v>116.8</v>
      </c>
      <c r="E25" s="197">
        <f t="shared" si="0"/>
        <v>1368.2818428089886</v>
      </c>
      <c r="F25" s="197">
        <f t="shared" si="1"/>
        <v>1117.1951963774857</v>
      </c>
      <c r="G25" s="197">
        <f t="shared" si="2"/>
        <v>1103.7217460640691</v>
      </c>
      <c r="H25" s="197">
        <f t="shared" si="3"/>
        <v>1076.243521205382</v>
      </c>
      <c r="I25" s="197">
        <f t="shared" si="4"/>
        <v>1030.891438658429</v>
      </c>
      <c r="J25" s="197">
        <f t="shared" si="5"/>
        <v>1035.8580642310637</v>
      </c>
    </row>
    <row r="26" spans="1:10" x14ac:dyDescent="0.35">
      <c r="A26" s="200">
        <v>40422</v>
      </c>
      <c r="B26" s="202">
        <v>32022.799999999999</v>
      </c>
      <c r="C26" s="199">
        <v>787.36279999999999</v>
      </c>
      <c r="D26" s="199">
        <v>116.7</v>
      </c>
      <c r="E26" s="197">
        <f t="shared" si="0"/>
        <v>1394.2366720974153</v>
      </c>
      <c r="F26" s="197">
        <f t="shared" si="1"/>
        <v>1123.730498869834</v>
      </c>
      <c r="G26" s="197">
        <f t="shared" si="2"/>
        <v>1125.9286418662759</v>
      </c>
      <c r="H26" s="197">
        <f t="shared" si="3"/>
        <v>1080.4136258248727</v>
      </c>
      <c r="I26" s="197">
        <f t="shared" si="4"/>
        <v>1030.0088261253311</v>
      </c>
      <c r="J26" s="197">
        <f t="shared" si="5"/>
        <v>1037.7805520937509</v>
      </c>
    </row>
    <row r="27" spans="1:10" x14ac:dyDescent="0.35">
      <c r="A27" s="200">
        <v>40452</v>
      </c>
      <c r="B27" s="202">
        <v>33331.94</v>
      </c>
      <c r="C27" s="199">
        <v>792.49170000000004</v>
      </c>
      <c r="D27" s="199">
        <v>116.9</v>
      </c>
      <c r="E27" s="197">
        <f t="shared" si="0"/>
        <v>1451.2351543322486</v>
      </c>
      <c r="F27" s="197">
        <f t="shared" si="1"/>
        <v>1130.3040311888099</v>
      </c>
      <c r="G27" s="197">
        <f t="shared" si="2"/>
        <v>1133.2629678101332</v>
      </c>
      <c r="H27" s="197">
        <f t="shared" si="3"/>
        <v>1084.5998882861481</v>
      </c>
      <c r="I27" s="197">
        <f t="shared" si="4"/>
        <v>1031.774051191527</v>
      </c>
      <c r="J27" s="197">
        <f t="shared" si="5"/>
        <v>1039.7066079738236</v>
      </c>
    </row>
    <row r="28" spans="1:10" x14ac:dyDescent="0.35">
      <c r="A28" s="200">
        <v>40483</v>
      </c>
      <c r="B28" s="202">
        <v>34235.4</v>
      </c>
      <c r="C28" s="199">
        <v>794.26319999999998</v>
      </c>
      <c r="D28" s="199">
        <v>117.4</v>
      </c>
      <c r="E28" s="197">
        <f t="shared" si="0"/>
        <v>1490.57078593764</v>
      </c>
      <c r="F28" s="197">
        <f t="shared" si="1"/>
        <v>1136.9160169689956</v>
      </c>
      <c r="G28" s="197">
        <f t="shared" si="2"/>
        <v>1135.7962124453459</v>
      </c>
      <c r="H28" s="197">
        <f t="shared" si="3"/>
        <v>1088.8023711957555</v>
      </c>
      <c r="I28" s="197">
        <f t="shared" si="4"/>
        <v>1036.1871138570168</v>
      </c>
      <c r="J28" s="197">
        <f t="shared" si="5"/>
        <v>1041.6362384932993</v>
      </c>
    </row>
    <row r="29" spans="1:10" x14ac:dyDescent="0.35">
      <c r="A29" s="200">
        <v>40513</v>
      </c>
      <c r="B29" s="202">
        <v>35046.9</v>
      </c>
      <c r="C29" s="199">
        <v>785.58</v>
      </c>
      <c r="D29" s="199">
        <v>117.5</v>
      </c>
      <c r="E29" s="197">
        <f t="shared" si="0"/>
        <v>1525.9025826389607</v>
      </c>
      <c r="F29" s="197">
        <f t="shared" si="1"/>
        <v>1143.5666811531778</v>
      </c>
      <c r="G29" s="197">
        <f t="shared" si="2"/>
        <v>1123.3792382333902</v>
      </c>
      <c r="H29" s="197">
        <f t="shared" si="3"/>
        <v>1093.0211374028224</v>
      </c>
      <c r="I29" s="197">
        <f t="shared" si="4"/>
        <v>1037.0697263901147</v>
      </c>
      <c r="J29" s="197">
        <f t="shared" si="5"/>
        <v>1043.5694502864853</v>
      </c>
    </row>
    <row r="30" spans="1:10" ht="15" thickBot="1" x14ac:dyDescent="0.4">
      <c r="A30" s="200">
        <v>40544</v>
      </c>
      <c r="B30" s="203">
        <v>36480.620000000003</v>
      </c>
      <c r="C30" s="199">
        <v>786.85</v>
      </c>
      <c r="D30" s="199">
        <v>117.5</v>
      </c>
      <c r="E30" s="197">
        <f t="shared" si="0"/>
        <v>1588.3251378658463</v>
      </c>
      <c r="F30" s="197">
        <f t="shared" si="1"/>
        <v>1150.2562500000006</v>
      </c>
      <c r="G30" s="197">
        <f t="shared" si="2"/>
        <v>1125.1953379718718</v>
      </c>
      <c r="H30" s="197">
        <f t="shared" si="3"/>
        <v>1097.2562499999972</v>
      </c>
      <c r="I30" s="197">
        <f t="shared" si="4"/>
        <v>1037.0697263901147</v>
      </c>
      <c r="J30" s="197">
        <f t="shared" si="5"/>
        <v>1045.5062500000022</v>
      </c>
    </row>
    <row r="31" spans="1:10" x14ac:dyDescent="0.35">
      <c r="A31" s="200">
        <v>40575</v>
      </c>
      <c r="B31" s="202">
        <v>36840.370000000003</v>
      </c>
      <c r="C31" s="199">
        <v>783.38</v>
      </c>
      <c r="D31" s="199">
        <v>117.8</v>
      </c>
      <c r="E31" s="197">
        <f t="shared" si="0"/>
        <v>1603.98824798698</v>
      </c>
      <c r="F31" s="197">
        <f t="shared" si="1"/>
        <v>1156.9849510916622</v>
      </c>
      <c r="G31" s="197">
        <f t="shared" si="2"/>
        <v>1120.2332386864141</v>
      </c>
      <c r="H31" s="197">
        <f t="shared" si="3"/>
        <v>1101.5077723243921</v>
      </c>
      <c r="I31" s="197">
        <f t="shared" si="4"/>
        <v>1039.7175639894085</v>
      </c>
      <c r="J31" s="197">
        <f t="shared" si="5"/>
        <v>1047.4466442928058</v>
      </c>
    </row>
    <row r="32" spans="1:10" x14ac:dyDescent="0.35">
      <c r="A32" s="200">
        <v>40603</v>
      </c>
      <c r="B32" s="202">
        <v>38474.92</v>
      </c>
      <c r="C32" s="199">
        <v>785.18</v>
      </c>
      <c r="D32" s="199">
        <v>118.1</v>
      </c>
      <c r="E32" s="197">
        <f t="shared" si="0"/>
        <v>1675.1547153907306</v>
      </c>
      <c r="F32" s="197">
        <f t="shared" si="1"/>
        <v>1163.7530133416578</v>
      </c>
      <c r="G32" s="197">
        <f t="shared" si="2"/>
        <v>1122.807238315758</v>
      </c>
      <c r="H32" s="197">
        <f t="shared" si="3"/>
        <v>1105.7757679585311</v>
      </c>
      <c r="I32" s="197">
        <f t="shared" si="4"/>
        <v>1042.3654015887023</v>
      </c>
      <c r="J32" s="197">
        <f t="shared" si="5"/>
        <v>1049.3906398362108</v>
      </c>
    </row>
    <row r="33" spans="1:10" x14ac:dyDescent="0.35">
      <c r="A33" s="200">
        <v>40634</v>
      </c>
      <c r="B33" s="202">
        <v>38522.86</v>
      </c>
      <c r="C33" s="199">
        <v>784.7</v>
      </c>
      <c r="D33" s="199">
        <v>119.4</v>
      </c>
      <c r="E33" s="197">
        <f t="shared" si="0"/>
        <v>1677.2419690368938</v>
      </c>
      <c r="F33" s="197">
        <f t="shared" si="1"/>
        <v>1170.5606670025672</v>
      </c>
      <c r="G33" s="197">
        <f t="shared" si="2"/>
        <v>1122.1208384145998</v>
      </c>
      <c r="H33" s="197">
        <f t="shared" si="3"/>
        <v>1110.0603007313002</v>
      </c>
      <c r="I33" s="197">
        <f t="shared" si="4"/>
        <v>1053.839364518976</v>
      </c>
      <c r="J33" s="197">
        <f t="shared" si="5"/>
        <v>1051.3382433139132</v>
      </c>
    </row>
    <row r="34" spans="1:10" x14ac:dyDescent="0.35">
      <c r="A34" s="200">
        <v>40664</v>
      </c>
      <c r="B34" s="202">
        <v>38129.269999999997</v>
      </c>
      <c r="C34" s="199">
        <v>791.4</v>
      </c>
      <c r="D34" s="199">
        <v>119.8</v>
      </c>
      <c r="E34" s="197">
        <f t="shared" si="0"/>
        <v>1660.1055034008211</v>
      </c>
      <c r="F34" s="197">
        <f t="shared" si="1"/>
        <v>1177.4081436738884</v>
      </c>
      <c r="G34" s="197">
        <f t="shared" si="2"/>
        <v>1131.701837034936</v>
      </c>
      <c r="H34" s="197">
        <f t="shared" si="3"/>
        <v>1114.3614347189023</v>
      </c>
      <c r="I34" s="197">
        <f t="shared" si="4"/>
        <v>1057.369814651368</v>
      </c>
      <c r="J34" s="197">
        <f t="shared" si="5"/>
        <v>1053.2894614220138</v>
      </c>
    </row>
    <row r="35" spans="1:10" x14ac:dyDescent="0.35">
      <c r="A35" s="200">
        <v>40695</v>
      </c>
      <c r="B35" s="202">
        <v>37798.54</v>
      </c>
      <c r="C35" s="199">
        <v>803.62</v>
      </c>
      <c r="D35" s="199">
        <v>120.6</v>
      </c>
      <c r="E35" s="197">
        <f t="shared" si="0"/>
        <v>1645.7058914192714</v>
      </c>
      <c r="F35" s="197">
        <f t="shared" si="1"/>
        <v>1184.295676309916</v>
      </c>
      <c r="G35" s="197">
        <f t="shared" si="2"/>
        <v>1149.1764345185941</v>
      </c>
      <c r="H35" s="197">
        <f t="shared" si="3"/>
        <v>1118.6792342458152</v>
      </c>
      <c r="I35" s="197">
        <f t="shared" si="4"/>
        <v>1064.4307149161516</v>
      </c>
      <c r="J35" s="197">
        <f t="shared" si="5"/>
        <v>1055.2443008690409</v>
      </c>
    </row>
    <row r="36" spans="1:10" x14ac:dyDescent="0.35">
      <c r="A36" s="200">
        <v>40725</v>
      </c>
      <c r="B36" s="202">
        <v>36539.760000000002</v>
      </c>
      <c r="C36" s="199">
        <v>804.15</v>
      </c>
      <c r="D36" s="199">
        <v>119.8</v>
      </c>
      <c r="E36" s="197">
        <f t="shared" si="0"/>
        <v>1590.9000269070245</v>
      </c>
      <c r="F36" s="197">
        <f t="shared" si="1"/>
        <v>1191.2234992276674</v>
      </c>
      <c r="G36" s="197">
        <f t="shared" si="2"/>
        <v>1149.9343344094564</v>
      </c>
      <c r="H36" s="197">
        <f t="shared" si="3"/>
        <v>1123.0137638857541</v>
      </c>
      <c r="I36" s="197">
        <f t="shared" si="4"/>
        <v>1057.3698146513677</v>
      </c>
      <c r="J36" s="197">
        <f t="shared" si="5"/>
        <v>1057.2027683759734</v>
      </c>
    </row>
    <row r="37" spans="1:10" x14ac:dyDescent="0.35">
      <c r="A37" s="200">
        <v>40756</v>
      </c>
      <c r="B37" s="202">
        <v>35626.870000000003</v>
      </c>
      <c r="C37" s="199">
        <v>820.58</v>
      </c>
      <c r="D37" s="199">
        <v>120</v>
      </c>
      <c r="E37" s="197">
        <f t="shared" si="0"/>
        <v>1551.1538237145801</v>
      </c>
      <c r="F37" s="197">
        <f t="shared" si="1"/>
        <v>1198.1918481148534</v>
      </c>
      <c r="G37" s="197">
        <f t="shared" si="2"/>
        <v>1173.4292310261912</v>
      </c>
      <c r="H37" s="197">
        <f t="shared" si="3"/>
        <v>1127.3650884626368</v>
      </c>
      <c r="I37" s="197">
        <f t="shared" si="4"/>
        <v>1059.1350397175638</v>
      </c>
      <c r="J37" s="197">
        <f t="shared" si="5"/>
        <v>1059.1648706762637</v>
      </c>
    </row>
    <row r="38" spans="1:10" x14ac:dyDescent="0.35">
      <c r="A38" s="200">
        <v>40787</v>
      </c>
      <c r="B38" s="202">
        <v>35196.21</v>
      </c>
      <c r="C38" s="199">
        <v>830.24</v>
      </c>
      <c r="D38" s="199">
        <v>120.3</v>
      </c>
      <c r="E38" s="197">
        <f t="shared" si="0"/>
        <v>1532.4033719987565</v>
      </c>
      <c r="F38" s="197">
        <f t="shared" si="1"/>
        <v>1205.2009600378972</v>
      </c>
      <c r="G38" s="197">
        <f t="shared" si="2"/>
        <v>1187.2430290370044</v>
      </c>
      <c r="H38" s="197">
        <f t="shared" si="3"/>
        <v>1131.7332730515534</v>
      </c>
      <c r="I38" s="197">
        <f t="shared" si="4"/>
        <v>1061.7828773168576</v>
      </c>
      <c r="J38" s="197">
        <f t="shared" si="5"/>
        <v>1061.1306145158612</v>
      </c>
    </row>
    <row r="39" spans="1:10" x14ac:dyDescent="0.35">
      <c r="A39" s="200">
        <v>40817</v>
      </c>
      <c r="B39" s="202">
        <v>32147.72</v>
      </c>
      <c r="C39" s="199">
        <v>845.29</v>
      </c>
      <c r="D39" s="199">
        <v>120.6</v>
      </c>
      <c r="E39" s="197">
        <f t="shared" ref="E39:E70" si="6">E38*B39/B38</f>
        <v>1399.6755483068166</v>
      </c>
      <c r="F39" s="197">
        <f t="shared" ref="F39:F70" si="7">F38*(1+F$4)^(1/12)</f>
        <v>1212.2510734499988</v>
      </c>
      <c r="G39" s="197">
        <f t="shared" ref="G39:G70" si="8">G38*C39/C38</f>
        <v>1208.7645259379087</v>
      </c>
      <c r="H39" s="197">
        <f t="shared" ref="H39:H70" si="9">H38*(1+H$4)^(1/12)</f>
        <v>1136.1183829797394</v>
      </c>
      <c r="I39" s="197">
        <f t="shared" ref="I39:I70" si="10">I38*D39/D38</f>
        <v>1064.4307149161514</v>
      </c>
      <c r="J39" s="197">
        <f t="shared" ref="J39:J70" si="11">J38*(1+J$4)^(1/12)</f>
        <v>1063.1000066532356</v>
      </c>
    </row>
    <row r="40" spans="1:10" x14ac:dyDescent="0.35">
      <c r="A40" s="200">
        <v>40848</v>
      </c>
      <c r="B40" s="202">
        <v>33950.26</v>
      </c>
      <c r="C40" s="199">
        <v>841.64</v>
      </c>
      <c r="D40" s="199">
        <v>120.8</v>
      </c>
      <c r="E40" s="197">
        <f t="shared" si="6"/>
        <v>1478.1561112470492</v>
      </c>
      <c r="F40" s="197">
        <f t="shared" si="7"/>
        <v>1219.3424281992479</v>
      </c>
      <c r="G40" s="197">
        <f t="shared" si="8"/>
        <v>1203.5450266895166</v>
      </c>
      <c r="H40" s="197">
        <f t="shared" si="9"/>
        <v>1140.5204838275531</v>
      </c>
      <c r="I40" s="197">
        <f t="shared" si="10"/>
        <v>1066.1959399823475</v>
      </c>
      <c r="J40" s="197">
        <f t="shared" si="11"/>
        <v>1065.0730538593996</v>
      </c>
    </row>
    <row r="41" spans="1:10" x14ac:dyDescent="0.35">
      <c r="A41" s="200">
        <v>40878</v>
      </c>
      <c r="B41" s="202">
        <v>33878.550000000003</v>
      </c>
      <c r="C41" s="199">
        <v>848.68</v>
      </c>
      <c r="D41" s="199">
        <v>120.9</v>
      </c>
      <c r="E41" s="197">
        <f t="shared" si="6"/>
        <v>1475.0339385527159</v>
      </c>
      <c r="F41" s="197">
        <f t="shared" si="7"/>
        <v>1226.4752655367836</v>
      </c>
      <c r="G41" s="197">
        <f t="shared" si="8"/>
        <v>1213.61222523984</v>
      </c>
      <c r="H41" s="197">
        <f t="shared" si="9"/>
        <v>1144.9396414294556</v>
      </c>
      <c r="I41" s="197">
        <f t="shared" si="10"/>
        <v>1067.0785525154456</v>
      </c>
      <c r="J41" s="197">
        <f t="shared" si="11"/>
        <v>1067.0497629179324</v>
      </c>
    </row>
    <row r="42" spans="1:10" ht="15" thickBot="1" x14ac:dyDescent="0.4">
      <c r="A42" s="200">
        <v>40909</v>
      </c>
      <c r="B42" s="203">
        <v>33302.949999999997</v>
      </c>
      <c r="C42" s="199">
        <v>862.97</v>
      </c>
      <c r="D42" s="199">
        <v>120.2</v>
      </c>
      <c r="E42" s="197">
        <f t="shared" si="6"/>
        <v>1449.9729623589017</v>
      </c>
      <c r="F42" s="197">
        <f t="shared" si="7"/>
        <v>1233.649828125001</v>
      </c>
      <c r="G42" s="197">
        <f t="shared" si="8"/>
        <v>1234.0469222972438</v>
      </c>
      <c r="H42" s="197">
        <f t="shared" si="9"/>
        <v>1149.375921874996</v>
      </c>
      <c r="I42" s="197">
        <f t="shared" si="10"/>
        <v>1060.9002647837597</v>
      </c>
      <c r="J42" s="197">
        <f t="shared" si="11"/>
        <v>1069.0301406250035</v>
      </c>
    </row>
    <row r="43" spans="1:10" x14ac:dyDescent="0.35">
      <c r="A43" s="200">
        <v>40940</v>
      </c>
      <c r="B43" s="202">
        <v>34759.269999999997</v>
      </c>
      <c r="C43" s="199">
        <v>867.35</v>
      </c>
      <c r="D43" s="199">
        <v>120.7</v>
      </c>
      <c r="E43" s="197">
        <f t="shared" si="6"/>
        <v>1513.3794961507285</v>
      </c>
      <c r="F43" s="197">
        <f t="shared" si="7"/>
        <v>1240.8663600458081</v>
      </c>
      <c r="G43" s="197">
        <f t="shared" si="8"/>
        <v>1240.3103213953143</v>
      </c>
      <c r="H43" s="197">
        <f t="shared" si="9"/>
        <v>1153.8293915097997</v>
      </c>
      <c r="I43" s="197">
        <f t="shared" si="10"/>
        <v>1065.3133274492495</v>
      </c>
      <c r="J43" s="197">
        <f t="shared" si="11"/>
        <v>1071.0141937893952</v>
      </c>
    </row>
    <row r="44" spans="1:10" x14ac:dyDescent="0.35">
      <c r="A44" s="200">
        <v>40969</v>
      </c>
      <c r="B44" s="202">
        <v>35340.93</v>
      </c>
      <c r="C44" s="199">
        <v>863.89</v>
      </c>
      <c r="D44" s="199">
        <v>121.2</v>
      </c>
      <c r="E44" s="197">
        <f t="shared" si="6"/>
        <v>1538.7043179243458</v>
      </c>
      <c r="F44" s="197">
        <f t="shared" si="7"/>
        <v>1248.1251068089284</v>
      </c>
      <c r="G44" s="197">
        <f t="shared" si="8"/>
        <v>1235.3625221077973</v>
      </c>
      <c r="H44" s="197">
        <f t="shared" si="9"/>
        <v>1158.3001169365602</v>
      </c>
      <c r="I44" s="197">
        <f t="shared" si="10"/>
        <v>1069.7263901147394</v>
      </c>
      <c r="J44" s="197">
        <f t="shared" si="11"/>
        <v>1073.0019292325269</v>
      </c>
    </row>
    <row r="45" spans="1:10" x14ac:dyDescent="0.35">
      <c r="A45" s="200">
        <v>41000</v>
      </c>
      <c r="B45" s="202">
        <v>34764.839999999997</v>
      </c>
      <c r="C45" s="199">
        <v>861.14</v>
      </c>
      <c r="D45" s="199">
        <v>121.7</v>
      </c>
      <c r="E45" s="197">
        <f t="shared" si="6"/>
        <v>1513.6220076819995</v>
      </c>
      <c r="F45" s="197">
        <f t="shared" si="7"/>
        <v>1255.426315360254</v>
      </c>
      <c r="G45" s="197">
        <f t="shared" si="8"/>
        <v>1231.4300226740772</v>
      </c>
      <c r="H45" s="197">
        <f t="shared" si="9"/>
        <v>1162.7881650160357</v>
      </c>
      <c r="I45" s="197">
        <f t="shared" si="10"/>
        <v>1074.1394527802292</v>
      </c>
      <c r="J45" s="197">
        <f t="shared" si="11"/>
        <v>1074.9933537884776</v>
      </c>
    </row>
    <row r="46" spans="1:10" x14ac:dyDescent="0.35">
      <c r="A46" s="200">
        <v>41030</v>
      </c>
      <c r="B46" s="202">
        <v>34557.53</v>
      </c>
      <c r="C46" s="199">
        <v>862.24</v>
      </c>
      <c r="D46" s="199">
        <v>122.2</v>
      </c>
      <c r="E46" s="197">
        <f t="shared" si="6"/>
        <v>1504.5959635980182</v>
      </c>
      <c r="F46" s="197">
        <f t="shared" si="7"/>
        <v>1262.7702340902458</v>
      </c>
      <c r="G46" s="197">
        <f t="shared" si="8"/>
        <v>1233.0030224475652</v>
      </c>
      <c r="H46" s="197">
        <f t="shared" si="9"/>
        <v>1167.2936028680488</v>
      </c>
      <c r="I46" s="197">
        <f t="shared" si="10"/>
        <v>1078.5525154457191</v>
      </c>
      <c r="J46" s="197">
        <f t="shared" si="11"/>
        <v>1076.9884743040107</v>
      </c>
    </row>
    <row r="47" spans="1:10" x14ac:dyDescent="0.35">
      <c r="A47" s="200">
        <v>41061</v>
      </c>
      <c r="B47" s="202">
        <v>32435.71</v>
      </c>
      <c r="C47" s="199">
        <v>880.42</v>
      </c>
      <c r="D47" s="199">
        <v>122.1</v>
      </c>
      <c r="E47" s="197">
        <f t="shared" si="6"/>
        <v>1412.2143087898896</v>
      </c>
      <c r="F47" s="197">
        <f t="shared" si="7"/>
        <v>1270.1571128423855</v>
      </c>
      <c r="G47" s="197">
        <f t="shared" si="8"/>
        <v>1259.0004187039401</v>
      </c>
      <c r="H47" s="197">
        <f t="shared" si="9"/>
        <v>1171.8164978724899</v>
      </c>
      <c r="I47" s="197">
        <f t="shared" si="10"/>
        <v>1077.669902912621</v>
      </c>
      <c r="J47" s="197">
        <f t="shared" si="11"/>
        <v>1078.9872976385959</v>
      </c>
    </row>
    <row r="48" spans="1:10" x14ac:dyDescent="0.35">
      <c r="A48" s="200">
        <v>41091</v>
      </c>
      <c r="B48" s="202">
        <v>32792.83</v>
      </c>
      <c r="C48" s="199">
        <v>880.51</v>
      </c>
      <c r="D48" s="199">
        <v>121.6</v>
      </c>
      <c r="E48" s="197">
        <f t="shared" si="6"/>
        <v>1427.762911670944</v>
      </c>
      <c r="F48" s="197">
        <f t="shared" si="7"/>
        <v>1277.5872029216737</v>
      </c>
      <c r="G48" s="197">
        <f t="shared" si="8"/>
        <v>1259.1291186854075</v>
      </c>
      <c r="H48" s="197">
        <f t="shared" si="9"/>
        <v>1176.3569176703259</v>
      </c>
      <c r="I48" s="197">
        <f t="shared" si="10"/>
        <v>1073.2568402471311</v>
      </c>
      <c r="J48" s="197">
        <f t="shared" si="11"/>
        <v>1080.9898306644343</v>
      </c>
    </row>
    <row r="49" spans="1:10" x14ac:dyDescent="0.35">
      <c r="A49" s="200">
        <v>41122</v>
      </c>
      <c r="B49" s="202">
        <v>33055.25</v>
      </c>
      <c r="C49" s="199">
        <v>886.34</v>
      </c>
      <c r="D49" s="199">
        <v>121.5</v>
      </c>
      <c r="E49" s="197">
        <f t="shared" si="6"/>
        <v>1439.1883831316472</v>
      </c>
      <c r="F49" s="197">
        <f t="shared" si="7"/>
        <v>1285.0607571031805</v>
      </c>
      <c r="G49" s="197">
        <f t="shared" si="8"/>
        <v>1267.4660174848941</v>
      </c>
      <c r="H49" s="197">
        <f t="shared" si="9"/>
        <v>1180.9149301646105</v>
      </c>
      <c r="I49" s="197">
        <f t="shared" si="10"/>
        <v>1072.3742277140332</v>
      </c>
      <c r="J49" s="197">
        <f t="shared" si="11"/>
        <v>1082.9960802664812</v>
      </c>
    </row>
    <row r="50" spans="1:10" x14ac:dyDescent="0.35">
      <c r="A50" s="200">
        <v>41153</v>
      </c>
      <c r="B50" s="202">
        <v>33930.46</v>
      </c>
      <c r="C50" s="199">
        <v>885.43</v>
      </c>
      <c r="D50" s="199">
        <v>121.8</v>
      </c>
      <c r="E50" s="197">
        <f t="shared" si="6"/>
        <v>1477.2940415308622</v>
      </c>
      <c r="F50" s="197">
        <f t="shared" si="7"/>
        <v>1292.5780296406449</v>
      </c>
      <c r="G50" s="197">
        <f t="shared" si="8"/>
        <v>1266.1647176722811</v>
      </c>
      <c r="H50" s="197">
        <f t="shared" si="9"/>
        <v>1185.4906035215006</v>
      </c>
      <c r="I50" s="197">
        <f t="shared" si="10"/>
        <v>1075.0220653133272</v>
      </c>
      <c r="J50" s="197">
        <f t="shared" si="11"/>
        <v>1085.0060533424696</v>
      </c>
    </row>
    <row r="51" spans="1:10" x14ac:dyDescent="0.35">
      <c r="A51" s="200">
        <v>41183</v>
      </c>
      <c r="B51" s="202">
        <v>35094.199999999997</v>
      </c>
      <c r="C51" s="199">
        <v>891.39</v>
      </c>
      <c r="D51" s="199">
        <v>122</v>
      </c>
      <c r="E51" s="197">
        <f t="shared" si="6"/>
        <v>1527.961971405409</v>
      </c>
      <c r="F51" s="197">
        <f t="shared" si="7"/>
        <v>1300.1392762751238</v>
      </c>
      <c r="G51" s="197">
        <f t="shared" si="8"/>
        <v>1274.6875164449982</v>
      </c>
      <c r="H51" s="197">
        <f t="shared" si="9"/>
        <v>1190.0840061712754</v>
      </c>
      <c r="I51" s="197">
        <f t="shared" si="10"/>
        <v>1076.787290379523</v>
      </c>
      <c r="J51" s="197">
        <f t="shared" si="11"/>
        <v>1087.0197568029348</v>
      </c>
    </row>
    <row r="52" spans="1:10" x14ac:dyDescent="0.35">
      <c r="A52" s="200">
        <v>41214</v>
      </c>
      <c r="B52" s="202">
        <v>35469.14</v>
      </c>
      <c r="C52" s="199">
        <v>889.7</v>
      </c>
      <c r="D52" s="199">
        <v>122.2</v>
      </c>
      <c r="E52" s="197">
        <f t="shared" si="6"/>
        <v>1544.2864370310324</v>
      </c>
      <c r="F52" s="197">
        <f t="shared" si="7"/>
        <v>1307.7447542436935</v>
      </c>
      <c r="G52" s="197">
        <f t="shared" si="8"/>
        <v>1272.270816793003</v>
      </c>
      <c r="H52" s="197">
        <f t="shared" si="9"/>
        <v>1194.6952068093601</v>
      </c>
      <c r="I52" s="197">
        <f t="shared" si="10"/>
        <v>1078.5525154457189</v>
      </c>
      <c r="J52" s="197">
        <f t="shared" si="11"/>
        <v>1089.0371975712374</v>
      </c>
    </row>
    <row r="53" spans="1:10" x14ac:dyDescent="0.35">
      <c r="A53" s="200">
        <v>41244</v>
      </c>
      <c r="B53" s="202">
        <v>35014.36</v>
      </c>
      <c r="C53" s="199">
        <v>895.23</v>
      </c>
      <c r="D53" s="199">
        <v>121.9</v>
      </c>
      <c r="E53" s="197">
        <f t="shared" si="6"/>
        <v>1524.4858276609441</v>
      </c>
      <c r="F53" s="197">
        <f t="shared" si="7"/>
        <v>1315.3947222882005</v>
      </c>
      <c r="G53" s="197">
        <f t="shared" si="8"/>
        <v>1280.1787156542655</v>
      </c>
      <c r="H53" s="197">
        <f t="shared" si="9"/>
        <v>1199.3242743973531</v>
      </c>
      <c r="I53" s="197">
        <f t="shared" si="10"/>
        <v>1075.9046778464251</v>
      </c>
      <c r="J53" s="197">
        <f t="shared" si="11"/>
        <v>1091.0583825835872</v>
      </c>
    </row>
    <row r="54" spans="1:10" x14ac:dyDescent="0.35">
      <c r="A54" s="200">
        <v>41275</v>
      </c>
      <c r="B54" s="202">
        <v>35696.720000000001</v>
      </c>
      <c r="C54" s="199">
        <v>894.04</v>
      </c>
      <c r="D54" s="199">
        <v>121.2</v>
      </c>
      <c r="E54" s="197">
        <f t="shared" si="6"/>
        <v>1554.1950141022419</v>
      </c>
      <c r="F54" s="197">
        <f t="shared" si="7"/>
        <v>1323.0894406640637</v>
      </c>
      <c r="G54" s="197">
        <f t="shared" si="8"/>
        <v>1278.4770158993103</v>
      </c>
      <c r="H54" s="197">
        <f t="shared" si="9"/>
        <v>1203.9712781640567</v>
      </c>
      <c r="I54" s="197">
        <f t="shared" si="10"/>
        <v>1069.7263901147394</v>
      </c>
      <c r="J54" s="197">
        <f t="shared" si="11"/>
        <v>1093.0833187890673</v>
      </c>
    </row>
    <row r="55" spans="1:10" x14ac:dyDescent="0.35">
      <c r="A55" s="200">
        <v>41306</v>
      </c>
      <c r="B55" s="202">
        <f>36814.86*(1-0.007)</f>
        <v>36557.155980000003</v>
      </c>
      <c r="C55" s="199">
        <v>887.27</v>
      </c>
      <c r="D55" s="199">
        <v>121.3</v>
      </c>
      <c r="E55" s="197">
        <f t="shared" si="6"/>
        <v>1591.657428298005</v>
      </c>
      <c r="F55" s="197">
        <f t="shared" si="7"/>
        <v>1330.8291711491293</v>
      </c>
      <c r="G55" s="197">
        <f t="shared" si="8"/>
        <v>1268.7959172933884</v>
      </c>
      <c r="H55" s="197">
        <f t="shared" si="9"/>
        <v>1208.6362876065136</v>
      </c>
      <c r="I55" s="197">
        <f t="shared" si="10"/>
        <v>1070.6090026478373</v>
      </c>
      <c r="J55" s="197">
        <f t="shared" si="11"/>
        <v>1095.1120131496577</v>
      </c>
    </row>
    <row r="56" spans="1:10" x14ac:dyDescent="0.35">
      <c r="A56" s="200">
        <v>41334</v>
      </c>
      <c r="B56" s="202">
        <v>36958.92</v>
      </c>
      <c r="C56" s="199">
        <v>896.27</v>
      </c>
      <c r="D56" s="199">
        <v>122.7</v>
      </c>
      <c r="E56" s="197">
        <f t="shared" si="6"/>
        <v>1609.1497815654668</v>
      </c>
      <c r="F56" s="197">
        <f t="shared" si="7"/>
        <v>1338.6141770525758</v>
      </c>
      <c r="G56" s="197">
        <f t="shared" si="8"/>
        <v>1281.6659154401084</v>
      </c>
      <c r="H56" s="197">
        <f t="shared" si="9"/>
        <v>1213.3193724910452</v>
      </c>
      <c r="I56" s="197">
        <f t="shared" si="10"/>
        <v>1082.965578111209</v>
      </c>
      <c r="J56" s="197">
        <f t="shared" si="11"/>
        <v>1097.1444726402597</v>
      </c>
    </row>
    <row r="57" spans="1:10" x14ac:dyDescent="0.35">
      <c r="A57" s="200">
        <v>41365</v>
      </c>
      <c r="B57" s="202">
        <v>36887.769999999997</v>
      </c>
      <c r="C57" s="199">
        <v>900.24</v>
      </c>
      <c r="D57" s="199">
        <v>122.9</v>
      </c>
      <c r="E57" s="197">
        <f t="shared" si="6"/>
        <v>1606.0519906408838</v>
      </c>
      <c r="F57" s="197">
        <f t="shared" si="7"/>
        <v>1346.4447232238724</v>
      </c>
      <c r="G57" s="197">
        <f t="shared" si="8"/>
        <v>1287.3430146226062</v>
      </c>
      <c r="H57" s="197">
        <f t="shared" si="9"/>
        <v>1218.0206028542959</v>
      </c>
      <c r="I57" s="197">
        <f t="shared" si="10"/>
        <v>1084.7308031774048</v>
      </c>
      <c r="J57" s="197">
        <f t="shared" si="11"/>
        <v>1099.1807042487194</v>
      </c>
    </row>
    <row r="58" spans="1:10" x14ac:dyDescent="0.35">
      <c r="A58" s="200">
        <v>41395</v>
      </c>
      <c r="B58" s="202">
        <v>36123.83</v>
      </c>
      <c r="C58" s="199">
        <v>910.52</v>
      </c>
      <c r="D58" s="199">
        <v>122.7</v>
      </c>
      <c r="E58" s="197">
        <f t="shared" si="6"/>
        <v>1572.7909028133956</v>
      </c>
      <c r="F58" s="197">
        <f t="shared" si="7"/>
        <v>1354.3210760617887</v>
      </c>
      <c r="G58" s="197">
        <f t="shared" si="8"/>
        <v>1302.0434125057488</v>
      </c>
      <c r="H58" s="197">
        <f t="shared" si="9"/>
        <v>1222.7400490042796</v>
      </c>
      <c r="I58" s="197">
        <f t="shared" si="10"/>
        <v>1082.965578111209</v>
      </c>
      <c r="J58" s="197">
        <f t="shared" si="11"/>
        <v>1101.2207149758519</v>
      </c>
    </row>
    <row r="59" spans="1:10" x14ac:dyDescent="0.35">
      <c r="A59" s="200">
        <v>41426</v>
      </c>
      <c r="B59" s="202">
        <v>36763.25</v>
      </c>
      <c r="C59" s="199">
        <v>897.2</v>
      </c>
      <c r="D59" s="199">
        <v>123</v>
      </c>
      <c r="E59" s="197">
        <f t="shared" si="6"/>
        <v>1600.630529981305</v>
      </c>
      <c r="F59" s="197">
        <f t="shared" si="7"/>
        <v>1362.2435035234585</v>
      </c>
      <c r="G59" s="197">
        <f t="shared" si="8"/>
        <v>1282.9958152486031</v>
      </c>
      <c r="H59" s="197">
        <f t="shared" si="9"/>
        <v>1227.4777815214318</v>
      </c>
      <c r="I59" s="197">
        <f t="shared" si="10"/>
        <v>1085.613415710503</v>
      </c>
      <c r="J59" s="197">
        <f t="shared" si="11"/>
        <v>1103.2645118354653</v>
      </c>
    </row>
    <row r="60" spans="1:10" x14ac:dyDescent="0.35">
      <c r="A60" s="200">
        <v>41456</v>
      </c>
      <c r="B60" s="202">
        <v>35382.22</v>
      </c>
      <c r="C60" s="199">
        <v>879.02</v>
      </c>
      <c r="D60" s="199">
        <v>123</v>
      </c>
      <c r="E60" s="197">
        <f t="shared" si="6"/>
        <v>1540.5020380547185</v>
      </c>
      <c r="F60" s="197">
        <f t="shared" si="7"/>
        <v>1370.2122751334953</v>
      </c>
      <c r="G60" s="197">
        <f t="shared" si="8"/>
        <v>1256.9984189922282</v>
      </c>
      <c r="H60" s="197">
        <f t="shared" si="9"/>
        <v>1232.233871259665</v>
      </c>
      <c r="I60" s="197">
        <f t="shared" si="10"/>
        <v>1085.6134157105027</v>
      </c>
      <c r="J60" s="197">
        <f t="shared" si="11"/>
        <v>1105.3121018543852</v>
      </c>
    </row>
    <row r="61" spans="1:10" x14ac:dyDescent="0.35">
      <c r="A61" s="200">
        <v>41487</v>
      </c>
      <c r="B61" s="202">
        <v>36509.86</v>
      </c>
      <c r="C61" s="199">
        <v>880.67</v>
      </c>
      <c r="D61" s="199">
        <v>123.1</v>
      </c>
      <c r="E61" s="197">
        <f t="shared" si="6"/>
        <v>1589.5982145578328</v>
      </c>
      <c r="F61" s="197">
        <f t="shared" si="7"/>
        <v>1378.2276619931615</v>
      </c>
      <c r="G61" s="197">
        <f t="shared" si="8"/>
        <v>1259.3579186524603</v>
      </c>
      <c r="H61" s="197">
        <f t="shared" si="9"/>
        <v>1237.008389347428</v>
      </c>
      <c r="I61" s="197">
        <f t="shared" si="10"/>
        <v>1086.4960282436007</v>
      </c>
      <c r="J61" s="197">
        <f t="shared" si="11"/>
        <v>1107.363492072478</v>
      </c>
    </row>
    <row r="62" spans="1:10" x14ac:dyDescent="0.35">
      <c r="A62" s="200">
        <v>41518</v>
      </c>
      <c r="B62" s="202">
        <v>37075.14</v>
      </c>
      <c r="C62" s="199">
        <v>875.43</v>
      </c>
      <c r="D62" s="199">
        <v>123.1</v>
      </c>
      <c r="E62" s="197">
        <f t="shared" si="6"/>
        <v>1614.2098695662401</v>
      </c>
      <c r="F62" s="197">
        <f t="shared" si="7"/>
        <v>1386.289936789592</v>
      </c>
      <c r="G62" s="197">
        <f t="shared" si="8"/>
        <v>1251.8647197314808</v>
      </c>
      <c r="H62" s="197">
        <f t="shared" si="9"/>
        <v>1241.8014071887703</v>
      </c>
      <c r="I62" s="197">
        <f t="shared" si="10"/>
        <v>1086.4960282436007</v>
      </c>
      <c r="J62" s="197">
        <f t="shared" si="11"/>
        <v>1109.4186895426762</v>
      </c>
    </row>
    <row r="63" spans="1:10" x14ac:dyDescent="0.35">
      <c r="A63" s="200">
        <v>41548</v>
      </c>
      <c r="B63" s="202">
        <v>37593.5</v>
      </c>
      <c r="C63" s="199">
        <v>880.01</v>
      </c>
      <c r="D63" s="199">
        <v>123.3</v>
      </c>
      <c r="E63" s="197">
        <f t="shared" si="6"/>
        <v>1636.7786805805304</v>
      </c>
      <c r="F63" s="197">
        <f t="shared" si="7"/>
        <v>1394.3993738050708</v>
      </c>
      <c r="G63" s="197">
        <f t="shared" si="8"/>
        <v>1258.4141187883674</v>
      </c>
      <c r="H63" s="197">
        <f t="shared" si="9"/>
        <v>1246.6129964644094</v>
      </c>
      <c r="I63" s="197">
        <f t="shared" si="10"/>
        <v>1088.2612533097968</v>
      </c>
      <c r="J63" s="197">
        <f t="shared" si="11"/>
        <v>1111.477701331002</v>
      </c>
    </row>
    <row r="64" spans="1:10" x14ac:dyDescent="0.35">
      <c r="A64" s="200">
        <v>41579</v>
      </c>
      <c r="B64" s="202">
        <v>39369.480000000003</v>
      </c>
      <c r="C64" s="199">
        <v>889.26</v>
      </c>
      <c r="D64" s="199">
        <v>123</v>
      </c>
      <c r="E64" s="197">
        <f t="shared" si="6"/>
        <v>1714.1028510125841</v>
      </c>
      <c r="F64" s="197">
        <f t="shared" si="7"/>
        <v>1402.5562489263618</v>
      </c>
      <c r="G64" s="197">
        <f t="shared" si="8"/>
        <v>1271.6416168836076</v>
      </c>
      <c r="H64" s="197">
        <f t="shared" si="9"/>
        <v>1251.4432291328033</v>
      </c>
      <c r="I64" s="197">
        <f t="shared" si="10"/>
        <v>1085.6134157105027</v>
      </c>
      <c r="J64" s="197">
        <f t="shared" si="11"/>
        <v>1113.5405345165914</v>
      </c>
    </row>
    <row r="65" spans="1:10" x14ac:dyDescent="0.35">
      <c r="A65" s="200">
        <v>41609</v>
      </c>
      <c r="B65" s="202">
        <v>39547.68</v>
      </c>
      <c r="C65" s="199">
        <v>887.16</v>
      </c>
      <c r="D65" s="199">
        <v>123</v>
      </c>
      <c r="E65" s="197">
        <f t="shared" si="6"/>
        <v>1721.8614784582714</v>
      </c>
      <c r="F65" s="197">
        <f t="shared" si="7"/>
        <v>1410.7608396540954</v>
      </c>
      <c r="G65" s="197">
        <f t="shared" si="8"/>
        <v>1268.6386173160397</v>
      </c>
      <c r="H65" s="197">
        <f t="shared" si="9"/>
        <v>1256.2921774312258</v>
      </c>
      <c r="I65" s="197">
        <f t="shared" si="10"/>
        <v>1085.6134157105027</v>
      </c>
      <c r="J65" s="197">
        <f t="shared" si="11"/>
        <v>1115.6071961917191</v>
      </c>
    </row>
    <row r="66" spans="1:10" x14ac:dyDescent="0.35">
      <c r="A66" s="200">
        <v>41640</v>
      </c>
      <c r="B66" s="202">
        <v>40334.379999999997</v>
      </c>
      <c r="C66" s="199">
        <v>883.37</v>
      </c>
      <c r="D66" s="199">
        <v>122.7</v>
      </c>
      <c r="E66" s="197">
        <f t="shared" si="6"/>
        <v>1756.11351107063</v>
      </c>
      <c r="F66" s="197">
        <f t="shared" si="7"/>
        <v>1419.0134251122088</v>
      </c>
      <c r="G66" s="197">
        <f t="shared" si="8"/>
        <v>1263.2189180964765</v>
      </c>
      <c r="H66" s="197">
        <f t="shared" si="9"/>
        <v>1261.1599138768479</v>
      </c>
      <c r="I66" s="197">
        <f t="shared" si="10"/>
        <v>1082.965578111209</v>
      </c>
      <c r="J66" s="197">
        <f t="shared" si="11"/>
        <v>1117.6776934618226</v>
      </c>
    </row>
    <row r="67" spans="1:10" x14ac:dyDescent="0.35">
      <c r="A67" s="200">
        <v>41671</v>
      </c>
      <c r="B67" s="202">
        <v>40663.61</v>
      </c>
      <c r="C67" s="199">
        <v>906.37</v>
      </c>
      <c r="D67" s="199">
        <v>123.1</v>
      </c>
      <c r="E67" s="197">
        <f t="shared" si="6"/>
        <v>1770.4478147403479</v>
      </c>
      <c r="F67" s="197">
        <f t="shared" si="7"/>
        <v>1427.3142860574417</v>
      </c>
      <c r="G67" s="197">
        <f t="shared" si="8"/>
        <v>1296.108913360317</v>
      </c>
      <c r="H67" s="197">
        <f t="shared" si="9"/>
        <v>1266.0465112678214</v>
      </c>
      <c r="I67" s="197">
        <f t="shared" si="10"/>
        <v>1086.4960282436009</v>
      </c>
      <c r="J67" s="197">
        <f t="shared" si="11"/>
        <v>1119.7520334455264</v>
      </c>
    </row>
    <row r="68" spans="1:10" x14ac:dyDescent="0.35">
      <c r="A68" s="200">
        <v>41699</v>
      </c>
      <c r="B68" s="202">
        <v>42260.17</v>
      </c>
      <c r="C68" s="199">
        <v>909.54</v>
      </c>
      <c r="D68" s="199">
        <v>124.1</v>
      </c>
      <c r="E68" s="197">
        <f t="shared" si="6"/>
        <v>1839.9602402997568</v>
      </c>
      <c r="F68" s="197">
        <f t="shared" si="7"/>
        <v>1435.6637048888881</v>
      </c>
      <c r="G68" s="197">
        <f t="shared" si="8"/>
        <v>1300.6420127075507</v>
      </c>
      <c r="H68" s="197">
        <f t="shared" si="9"/>
        <v>1270.9520426843683</v>
      </c>
      <c r="I68" s="197">
        <f t="shared" si="10"/>
        <v>1095.3221535745806</v>
      </c>
      <c r="J68" s="197">
        <f t="shared" si="11"/>
        <v>1121.8302232746671</v>
      </c>
    </row>
    <row r="69" spans="1:10" x14ac:dyDescent="0.35">
      <c r="A69" s="200">
        <v>41730</v>
      </c>
      <c r="B69" s="202">
        <v>42779.05</v>
      </c>
      <c r="C69" s="199">
        <v>907.81</v>
      </c>
      <c r="D69" s="199">
        <v>124.8</v>
      </c>
      <c r="E69" s="197">
        <f t="shared" si="6"/>
        <v>1862.551691528816</v>
      </c>
      <c r="F69" s="197">
        <f t="shared" si="7"/>
        <v>1444.0619656576037</v>
      </c>
      <c r="G69" s="197">
        <f t="shared" si="8"/>
        <v>1298.1681130637924</v>
      </c>
      <c r="H69" s="197">
        <f t="shared" si="9"/>
        <v>1275.8765814898734</v>
      </c>
      <c r="I69" s="197">
        <f t="shared" si="10"/>
        <v>1101.5004413062666</v>
      </c>
      <c r="J69" s="197">
        <f t="shared" si="11"/>
        <v>1123.9122700943171</v>
      </c>
    </row>
    <row r="70" spans="1:10" x14ac:dyDescent="0.35">
      <c r="A70" s="200">
        <v>41760</v>
      </c>
      <c r="B70" s="202">
        <v>43816.03</v>
      </c>
      <c r="C70" s="199">
        <v>912.41</v>
      </c>
      <c r="D70" s="199">
        <v>125.2</v>
      </c>
      <c r="E70" s="197">
        <f t="shared" si="6"/>
        <v>1907.7006336647808</v>
      </c>
      <c r="F70" s="197">
        <f t="shared" si="7"/>
        <v>1452.5093540762689</v>
      </c>
      <c r="G70" s="197">
        <f t="shared" si="8"/>
        <v>1304.7461121165607</v>
      </c>
      <c r="H70" s="197">
        <f t="shared" si="9"/>
        <v>1280.8202013319813</v>
      </c>
      <c r="I70" s="197">
        <f t="shared" si="10"/>
        <v>1105.0308914386585</v>
      </c>
      <c r="J70" s="197">
        <f t="shared" si="11"/>
        <v>1125.9981810628101</v>
      </c>
    </row>
    <row r="71" spans="1:10" x14ac:dyDescent="0.35">
      <c r="A71" s="200">
        <v>41791</v>
      </c>
      <c r="B71" s="202">
        <v>43743.95</v>
      </c>
      <c r="C71" s="199">
        <v>923.58</v>
      </c>
      <c r="D71" s="199">
        <v>125.8</v>
      </c>
      <c r="E71" s="197">
        <f t="shared" ref="E71:E102" si="12">E70*B71/B70</f>
        <v>1904.5623515868617</v>
      </c>
      <c r="F71" s="197">
        <f t="shared" ref="F71:F102" si="13">F70*(1+F$4)^(1/12)</f>
        <v>1461.0061575289099</v>
      </c>
      <c r="G71" s="197">
        <f t="shared" ref="G71:G102" si="14">G70*C71/C70</f>
        <v>1320.7192098164348</v>
      </c>
      <c r="H71" s="197">
        <f t="shared" ref="H71:H102" si="15">H70*(1+H$4)^(1/12)</f>
        <v>1285.7829761436981</v>
      </c>
      <c r="I71" s="197">
        <f t="shared" ref="I71:I102" si="16">I70*D71/D70</f>
        <v>1110.3265666372463</v>
      </c>
      <c r="J71" s="197">
        <f t="shared" ref="J71:J102" si="17">J70*(1+J$4)^(1/12)</f>
        <v>1128.0879633517648</v>
      </c>
    </row>
    <row r="72" spans="1:10" x14ac:dyDescent="0.35">
      <c r="A72" s="200">
        <v>41821</v>
      </c>
      <c r="B72" s="202">
        <v>45522.61</v>
      </c>
      <c r="C72" s="199">
        <v>925.92</v>
      </c>
      <c r="D72" s="199">
        <v>125.9</v>
      </c>
      <c r="E72" s="197">
        <f t="shared" si="12"/>
        <v>1982.0032062027228</v>
      </c>
      <c r="F72" s="197">
        <f t="shared" si="13"/>
        <v>1469.5526650806742</v>
      </c>
      <c r="G72" s="197">
        <f t="shared" si="14"/>
        <v>1324.065409334582</v>
      </c>
      <c r="H72" s="197">
        <f t="shared" si="15"/>
        <v>1290.7649801444973</v>
      </c>
      <c r="I72" s="197">
        <f t="shared" si="16"/>
        <v>1111.2091791703444</v>
      </c>
      <c r="J72" s="197">
        <f t="shared" si="17"/>
        <v>1130.1816241461102</v>
      </c>
    </row>
    <row r="73" spans="1:10" x14ac:dyDescent="0.35">
      <c r="A73" s="200">
        <v>41852</v>
      </c>
      <c r="B73" s="202">
        <v>46169.37</v>
      </c>
      <c r="C73" s="199">
        <v>931.76</v>
      </c>
      <c r="D73" s="199">
        <v>125.7</v>
      </c>
      <c r="E73" s="197">
        <f t="shared" si="12"/>
        <v>2010.1624087098653</v>
      </c>
      <c r="F73" s="197">
        <f t="shared" si="13"/>
        <v>1478.1491674876661</v>
      </c>
      <c r="G73" s="197">
        <f t="shared" si="14"/>
        <v>1332.4166081320095</v>
      </c>
      <c r="H73" s="197">
        <f t="shared" si="15"/>
        <v>1295.7662878414289</v>
      </c>
      <c r="I73" s="197">
        <f t="shared" si="16"/>
        <v>1109.4439541041484</v>
      </c>
      <c r="J73" s="197">
        <f t="shared" si="17"/>
        <v>1132.2791706441101</v>
      </c>
    </row>
    <row r="74" spans="1:10" x14ac:dyDescent="0.35">
      <c r="A74" s="200">
        <v>41883</v>
      </c>
      <c r="B74" s="202">
        <v>47133.4</v>
      </c>
      <c r="C74" s="199">
        <v>941.7</v>
      </c>
      <c r="D74" s="199">
        <v>125.7</v>
      </c>
      <c r="E74" s="197">
        <f t="shared" si="12"/>
        <v>2052.1351899470487</v>
      </c>
      <c r="F74" s="197">
        <f t="shared" si="13"/>
        <v>1486.7959572068378</v>
      </c>
      <c r="G74" s="197">
        <f t="shared" si="14"/>
        <v>1346.630806085165</v>
      </c>
      <c r="H74" s="197">
        <f t="shared" si="15"/>
        <v>1300.7869740302351</v>
      </c>
      <c r="I74" s="197">
        <f t="shared" si="16"/>
        <v>1109.4439541041484</v>
      </c>
      <c r="J74" s="197">
        <f t="shared" si="17"/>
        <v>1134.3806100573879</v>
      </c>
    </row>
    <row r="75" spans="1:10" x14ac:dyDescent="0.35">
      <c r="A75" s="200">
        <v>41913</v>
      </c>
      <c r="B75" s="202">
        <v>45254.49</v>
      </c>
      <c r="C75" s="199">
        <v>935.77</v>
      </c>
      <c r="D75" s="199">
        <v>125.8</v>
      </c>
      <c r="E75" s="197">
        <f t="shared" si="12"/>
        <v>1970.3295631570566</v>
      </c>
      <c r="F75" s="197">
        <f t="shared" si="13"/>
        <v>1495.4933284059387</v>
      </c>
      <c r="G75" s="197">
        <f t="shared" si="14"/>
        <v>1338.1509073062705</v>
      </c>
      <c r="H75" s="197">
        <f t="shared" si="15"/>
        <v>1305.8271137964671</v>
      </c>
      <c r="I75" s="197">
        <f t="shared" si="16"/>
        <v>1110.3265666372463</v>
      </c>
      <c r="J75" s="197">
        <f t="shared" si="17"/>
        <v>1136.4859496109509</v>
      </c>
    </row>
    <row r="76" spans="1:10" x14ac:dyDescent="0.35">
      <c r="A76" s="200">
        <v>41944</v>
      </c>
      <c r="B76" s="202">
        <v>44318.34</v>
      </c>
      <c r="C76" s="199">
        <v>941.1</v>
      </c>
      <c r="D76" s="199">
        <v>125.9</v>
      </c>
      <c r="E76" s="197">
        <f t="shared" si="12"/>
        <v>1929.5706457424644</v>
      </c>
      <c r="F76" s="197">
        <f t="shared" si="13"/>
        <v>1504.2415769735233</v>
      </c>
      <c r="G76" s="197">
        <f t="shared" si="14"/>
        <v>1345.7728062087172</v>
      </c>
      <c r="H76" s="197">
        <f t="shared" si="15"/>
        <v>1310.8867825166096</v>
      </c>
      <c r="I76" s="197">
        <f t="shared" si="16"/>
        <v>1111.2091791703444</v>
      </c>
      <c r="J76" s="197">
        <f t="shared" si="17"/>
        <v>1138.5951965432162</v>
      </c>
    </row>
    <row r="77" spans="1:10" x14ac:dyDescent="0.35">
      <c r="A77" s="200">
        <v>41974</v>
      </c>
      <c r="B77" s="202">
        <v>44788.72</v>
      </c>
      <c r="C77" s="199">
        <v>955.67</v>
      </c>
      <c r="D77" s="199">
        <v>125.4</v>
      </c>
      <c r="E77" s="197">
        <f t="shared" si="12"/>
        <v>1950.0504615556099</v>
      </c>
      <c r="F77" s="197">
        <f t="shared" si="13"/>
        <v>1513.0410005290175</v>
      </c>
      <c r="G77" s="197">
        <f t="shared" si="14"/>
        <v>1366.6079032084631</v>
      </c>
      <c r="H77" s="197">
        <f t="shared" si="15"/>
        <v>1315.9660558592072</v>
      </c>
      <c r="I77" s="197">
        <f t="shared" si="16"/>
        <v>1106.7961165048546</v>
      </c>
      <c r="J77" s="197">
        <f t="shared" si="17"/>
        <v>1140.7083581060342</v>
      </c>
    </row>
    <row r="78" spans="1:10" ht="15" thickBot="1" x14ac:dyDescent="0.4">
      <c r="A78" s="200">
        <v>42005</v>
      </c>
      <c r="B78" s="203">
        <v>44591.13</v>
      </c>
      <c r="C78" s="199">
        <v>961.02</v>
      </c>
      <c r="D78" s="199">
        <v>124.5</v>
      </c>
      <c r="E78" s="197">
        <f t="shared" si="12"/>
        <v>1941.4476153323023</v>
      </c>
      <c r="F78" s="197">
        <f t="shared" si="13"/>
        <v>1521.8918984328441</v>
      </c>
      <c r="G78" s="197">
        <f t="shared" si="14"/>
        <v>1374.2584021067912</v>
      </c>
      <c r="H78" s="197">
        <f t="shared" si="15"/>
        <v>1321.0650097859964</v>
      </c>
      <c r="I78" s="197">
        <f t="shared" si="16"/>
        <v>1098.8526037069728</v>
      </c>
      <c r="J78" s="197">
        <f t="shared" si="17"/>
        <v>1142.825441564715</v>
      </c>
    </row>
    <row r="79" spans="1:10" x14ac:dyDescent="0.35">
      <c r="A79" s="200">
        <v>42036</v>
      </c>
      <c r="B79" s="202">
        <v>44835.91</v>
      </c>
      <c r="C79" s="199">
        <v>1005.48</v>
      </c>
      <c r="D79" s="199">
        <v>124.3</v>
      </c>
      <c r="E79" s="197">
        <f t="shared" si="12"/>
        <v>1952.1050610458567</v>
      </c>
      <c r="F79" s="197">
        <f t="shared" si="13"/>
        <v>1530.7945717966063</v>
      </c>
      <c r="G79" s="197">
        <f t="shared" si="14"/>
        <v>1437.8361929515893</v>
      </c>
      <c r="H79" s="197">
        <f t="shared" si="15"/>
        <v>1326.1837205530412</v>
      </c>
      <c r="I79" s="197">
        <f t="shared" si="16"/>
        <v>1097.0873786407767</v>
      </c>
      <c r="J79" s="197">
        <f t="shared" si="17"/>
        <v>1144.9464541980522</v>
      </c>
    </row>
    <row r="80" spans="1:10" x14ac:dyDescent="0.35">
      <c r="A80" s="200">
        <v>42064</v>
      </c>
      <c r="B80" s="202">
        <v>46619.73</v>
      </c>
      <c r="C80" s="199">
        <v>1004.13</v>
      </c>
      <c r="D80" s="199">
        <v>125.4</v>
      </c>
      <c r="E80" s="197">
        <f t="shared" si="12"/>
        <v>2029.7705762544208</v>
      </c>
      <c r="F80" s="197">
        <f t="shared" si="13"/>
        <v>1539.7493234933327</v>
      </c>
      <c r="G80" s="197">
        <f t="shared" si="14"/>
        <v>1435.9056932295812</v>
      </c>
      <c r="H80" s="197">
        <f t="shared" si="15"/>
        <v>1331.3222647118741</v>
      </c>
      <c r="I80" s="197">
        <f t="shared" si="16"/>
        <v>1106.7961165048546</v>
      </c>
      <c r="J80" s="197">
        <f t="shared" si="17"/>
        <v>1147.0714032983483</v>
      </c>
    </row>
    <row r="81" spans="1:10" x14ac:dyDescent="0.35">
      <c r="A81" s="200">
        <v>42095</v>
      </c>
      <c r="B81" s="202">
        <v>45743.32</v>
      </c>
      <c r="C81" s="199">
        <v>1000.94</v>
      </c>
      <c r="D81" s="199">
        <v>126.3</v>
      </c>
      <c r="E81" s="197">
        <f t="shared" si="12"/>
        <v>1991.6126712057398</v>
      </c>
      <c r="F81" s="197">
        <f t="shared" si="13"/>
        <v>1548.75645816778</v>
      </c>
      <c r="G81" s="197">
        <f t="shared" si="14"/>
        <v>1431.343993886466</v>
      </c>
      <c r="H81" s="197">
        <f t="shared" si="15"/>
        <v>1336.4807191106406</v>
      </c>
      <c r="I81" s="197">
        <f t="shared" si="16"/>
        <v>1114.7396293027361</v>
      </c>
      <c r="J81" s="197">
        <f t="shared" si="17"/>
        <v>1149.2002961714404</v>
      </c>
    </row>
    <row r="82" spans="1:10" x14ac:dyDescent="0.35">
      <c r="A82" s="200">
        <v>42125</v>
      </c>
      <c r="B82" s="202">
        <v>46853.760000000002</v>
      </c>
      <c r="C82" s="199">
        <v>987.31</v>
      </c>
      <c r="D82" s="199">
        <v>126.2</v>
      </c>
      <c r="E82" s="197">
        <f t="shared" si="12"/>
        <v>2039.9599790665097</v>
      </c>
      <c r="F82" s="197">
        <f t="shared" si="13"/>
        <v>1557.8162822467984</v>
      </c>
      <c r="G82" s="197">
        <f t="shared" si="14"/>
        <v>1411.8530966931551</v>
      </c>
      <c r="H82" s="197">
        <f t="shared" si="15"/>
        <v>1341.6591608952485</v>
      </c>
      <c r="I82" s="197">
        <f t="shared" si="16"/>
        <v>1113.8570167696382</v>
      </c>
      <c r="J82" s="197">
        <f t="shared" si="17"/>
        <v>1151.3331401367245</v>
      </c>
    </row>
    <row r="83" spans="1:10" x14ac:dyDescent="0.35">
      <c r="A83" s="200">
        <v>42156</v>
      </c>
      <c r="B83" s="202">
        <v>46283.16</v>
      </c>
      <c r="C83" s="199">
        <v>989.29</v>
      </c>
      <c r="D83" s="199">
        <v>126.9</v>
      </c>
      <c r="E83" s="197">
        <f t="shared" si="12"/>
        <v>2015.1166972454703</v>
      </c>
      <c r="F83" s="197">
        <f t="shared" si="13"/>
        <v>1566.9291039497557</v>
      </c>
      <c r="G83" s="197">
        <f t="shared" si="14"/>
        <v>1414.6844962854334</v>
      </c>
      <c r="H83" s="197">
        <f t="shared" si="15"/>
        <v>1346.8576675105219</v>
      </c>
      <c r="I83" s="197">
        <f t="shared" si="16"/>
        <v>1120.0353045013242</v>
      </c>
      <c r="J83" s="197">
        <f t="shared" si="17"/>
        <v>1153.4699425271808</v>
      </c>
    </row>
    <row r="84" spans="1:10" x14ac:dyDescent="0.35">
      <c r="A84" s="200">
        <v>42186</v>
      </c>
      <c r="B84" s="202">
        <v>44995.47</v>
      </c>
      <c r="C84" s="199">
        <v>983.8</v>
      </c>
      <c r="D84" s="199">
        <v>127.2</v>
      </c>
      <c r="E84" s="197">
        <f t="shared" si="12"/>
        <v>1959.0521238698402</v>
      </c>
      <c r="F84" s="197">
        <f t="shared" si="13"/>
        <v>1576.095233299023</v>
      </c>
      <c r="G84" s="197">
        <f t="shared" si="14"/>
        <v>1406.833797415934</v>
      </c>
      <c r="H84" s="197">
        <f t="shared" si="15"/>
        <v>1352.076316701359</v>
      </c>
      <c r="I84" s="197">
        <f t="shared" si="16"/>
        <v>1122.6831421006179</v>
      </c>
      <c r="J84" s="197">
        <f t="shared" si="17"/>
        <v>1155.6107106893992</v>
      </c>
    </row>
    <row r="85" spans="1:10" x14ac:dyDescent="0.35">
      <c r="A85" s="200">
        <v>42217</v>
      </c>
      <c r="B85" s="202">
        <v>44853.46</v>
      </c>
      <c r="C85" s="199">
        <v>997.93</v>
      </c>
      <c r="D85" s="199">
        <v>127.3</v>
      </c>
      <c r="E85" s="197">
        <f t="shared" si="12"/>
        <v>1952.8691682942954</v>
      </c>
      <c r="F85" s="197">
        <f t="shared" si="13"/>
        <v>1585.3149821305219</v>
      </c>
      <c r="G85" s="197">
        <f t="shared" si="14"/>
        <v>1427.0396945062848</v>
      </c>
      <c r="H85" s="197">
        <f t="shared" si="15"/>
        <v>1357.315186513895</v>
      </c>
      <c r="I85" s="197">
        <f t="shared" si="16"/>
        <v>1123.5657546337159</v>
      </c>
      <c r="J85" s="197">
        <f t="shared" si="17"/>
        <v>1157.7554519836042</v>
      </c>
    </row>
    <row r="86" spans="1:10" x14ac:dyDescent="0.35">
      <c r="A86" s="200">
        <v>42248</v>
      </c>
      <c r="B86" s="202">
        <v>43042.720000000001</v>
      </c>
      <c r="C86" s="199">
        <v>987.9</v>
      </c>
      <c r="D86" s="199">
        <v>127.3</v>
      </c>
      <c r="E86" s="197">
        <f t="shared" si="12"/>
        <v>1874.0315865827126</v>
      </c>
      <c r="F86" s="197">
        <f t="shared" si="13"/>
        <v>1594.5886641043335</v>
      </c>
      <c r="G86" s="197">
        <f t="shared" si="14"/>
        <v>1412.6967965716622</v>
      </c>
      <c r="H86" s="197">
        <f t="shared" si="15"/>
        <v>1362.5743552966694</v>
      </c>
      <c r="I86" s="197">
        <f t="shared" si="16"/>
        <v>1123.5657546337159</v>
      </c>
      <c r="J86" s="197">
        <f t="shared" si="17"/>
        <v>1159.9041737836808</v>
      </c>
    </row>
    <row r="87" spans="1:10" x14ac:dyDescent="0.35">
      <c r="A87" s="200">
        <v>42278</v>
      </c>
      <c r="B87" s="202">
        <v>41460.959999999999</v>
      </c>
      <c r="C87" s="199">
        <v>985.23</v>
      </c>
      <c r="D87" s="199">
        <v>127.1</v>
      </c>
      <c r="E87" s="197">
        <f t="shared" si="12"/>
        <v>1805.1635363667162</v>
      </c>
      <c r="F87" s="197">
        <f t="shared" si="13"/>
        <v>1603.9165947153692</v>
      </c>
      <c r="G87" s="197">
        <f t="shared" si="14"/>
        <v>1408.8786971214686</v>
      </c>
      <c r="H87" s="197">
        <f t="shared" si="15"/>
        <v>1367.8539017017974</v>
      </c>
      <c r="I87" s="197">
        <f t="shared" si="16"/>
        <v>1121.80052956752</v>
      </c>
      <c r="J87" s="197">
        <f t="shared" si="17"/>
        <v>1162.0568834771991</v>
      </c>
    </row>
    <row r="88" spans="1:10" x14ac:dyDescent="0.35">
      <c r="A88" s="200">
        <v>42309</v>
      </c>
      <c r="B88" s="202">
        <v>42271.89</v>
      </c>
      <c r="C88" s="199">
        <v>982.7</v>
      </c>
      <c r="D88" s="199">
        <v>127.2</v>
      </c>
      <c r="E88" s="197">
        <f t="shared" si="12"/>
        <v>1840.4705159095408</v>
      </c>
      <c r="F88" s="197">
        <f t="shared" si="13"/>
        <v>1613.2990913041037</v>
      </c>
      <c r="G88" s="197">
        <f t="shared" si="14"/>
        <v>1405.2607976424461</v>
      </c>
      <c r="H88" s="197">
        <f t="shared" si="15"/>
        <v>1373.1539046861467</v>
      </c>
      <c r="I88" s="197">
        <f t="shared" si="16"/>
        <v>1122.6831421006179</v>
      </c>
      <c r="J88" s="197">
        <f t="shared" si="17"/>
        <v>1164.2135884654404</v>
      </c>
    </row>
    <row r="89" spans="1:10" x14ac:dyDescent="0.35">
      <c r="A89" s="200">
        <v>42339</v>
      </c>
      <c r="B89" s="202">
        <v>42174.64</v>
      </c>
      <c r="C89" s="199">
        <v>983.69</v>
      </c>
      <c r="D89" s="199">
        <v>127.1</v>
      </c>
      <c r="E89" s="197">
        <f t="shared" si="12"/>
        <v>1836.2363603590748</v>
      </c>
      <c r="F89" s="197">
        <f t="shared" si="13"/>
        <v>1622.7364730673714</v>
      </c>
      <c r="G89" s="197">
        <f t="shared" si="14"/>
        <v>1406.6764974385851</v>
      </c>
      <c r="H89" s="197">
        <f t="shared" si="15"/>
        <v>1378.4744435125176</v>
      </c>
      <c r="I89" s="197">
        <f t="shared" si="16"/>
        <v>1121.80052956752</v>
      </c>
      <c r="J89" s="197">
        <f t="shared" si="17"/>
        <v>1166.3742961634218</v>
      </c>
    </row>
    <row r="90" spans="1:10" x14ac:dyDescent="0.35">
      <c r="A90" s="200">
        <v>42370</v>
      </c>
      <c r="B90" s="202">
        <v>40881.839999999997</v>
      </c>
      <c r="C90" s="199">
        <v>994.85</v>
      </c>
      <c r="D90" s="199">
        <v>126.5</v>
      </c>
      <c r="E90" s="197">
        <f t="shared" si="12"/>
        <v>1779.9493033344691</v>
      </c>
      <c r="F90" s="197">
        <f t="shared" si="13"/>
        <v>1632.2290610692255</v>
      </c>
      <c r="G90" s="197">
        <f t="shared" si="14"/>
        <v>1422.6352951405183</v>
      </c>
      <c r="H90" s="197">
        <f t="shared" si="15"/>
        <v>1383.8155977508293</v>
      </c>
      <c r="I90" s="197">
        <f t="shared" si="16"/>
        <v>1116.5048543689322</v>
      </c>
      <c r="J90" s="197">
        <f t="shared" si="17"/>
        <v>1168.5390139999229</v>
      </c>
    </row>
    <row r="91" spans="1:10" x14ac:dyDescent="0.35">
      <c r="A91" s="200">
        <v>42401</v>
      </c>
      <c r="B91" s="202">
        <v>40404.04</v>
      </c>
      <c r="C91" s="199">
        <v>998.72</v>
      </c>
      <c r="D91" s="199">
        <v>126.8</v>
      </c>
      <c r="E91" s="197">
        <f t="shared" si="12"/>
        <v>1759.1464290721267</v>
      </c>
      <c r="F91" s="197">
        <f t="shared" si="13"/>
        <v>1641.7771782518605</v>
      </c>
      <c r="G91" s="197">
        <f t="shared" si="14"/>
        <v>1428.169394343608</v>
      </c>
      <c r="H91" s="197">
        <f t="shared" si="15"/>
        <v>1389.1774472793086</v>
      </c>
      <c r="I91" s="197">
        <f t="shared" si="16"/>
        <v>1119.1526919682262</v>
      </c>
      <c r="J91" s="197">
        <f t="shared" si="17"/>
        <v>1170.7077494175101</v>
      </c>
    </row>
    <row r="92" spans="1:10" x14ac:dyDescent="0.35">
      <c r="A92" s="200">
        <v>42430</v>
      </c>
      <c r="B92" s="202">
        <v>40593.129999999997</v>
      </c>
      <c r="C92" s="199">
        <v>1000.86</v>
      </c>
      <c r="D92" s="199">
        <v>127.1</v>
      </c>
      <c r="E92" s="197">
        <f t="shared" si="12"/>
        <v>1767.379194861717</v>
      </c>
      <c r="F92" s="197">
        <f t="shared" si="13"/>
        <v>1651.3811494465995</v>
      </c>
      <c r="G92" s="197">
        <f t="shared" si="14"/>
        <v>1431.2295939029391</v>
      </c>
      <c r="H92" s="197">
        <f t="shared" si="15"/>
        <v>1394.5600722856861</v>
      </c>
      <c r="I92" s="197">
        <f t="shared" si="16"/>
        <v>1121.8005295675202</v>
      </c>
      <c r="J92" s="197">
        <f t="shared" si="17"/>
        <v>1172.8805098725629</v>
      </c>
    </row>
    <row r="93" spans="1:10" x14ac:dyDescent="0.35">
      <c r="A93" s="200">
        <v>42461</v>
      </c>
      <c r="B93" s="202">
        <v>42737.72</v>
      </c>
      <c r="C93" s="199">
        <v>1008.72</v>
      </c>
      <c r="D93" s="199">
        <v>127.9</v>
      </c>
      <c r="E93" s="197">
        <f t="shared" si="12"/>
        <v>1860.7522298434612</v>
      </c>
      <c r="F93" s="197">
        <f t="shared" si="13"/>
        <v>1661.0413013849443</v>
      </c>
      <c r="G93" s="197">
        <f t="shared" si="14"/>
        <v>1442.4693922844081</v>
      </c>
      <c r="H93" s="197">
        <f t="shared" si="15"/>
        <v>1399.963553268394</v>
      </c>
      <c r="I93" s="197">
        <f t="shared" si="16"/>
        <v>1128.8614298323041</v>
      </c>
      <c r="J93" s="197">
        <f t="shared" si="17"/>
        <v>1175.0573028352997</v>
      </c>
    </row>
    <row r="94" spans="1:10" x14ac:dyDescent="0.35">
      <c r="A94" s="200">
        <v>42491</v>
      </c>
      <c r="B94" s="202">
        <v>44309.23</v>
      </c>
      <c r="C94" s="199">
        <v>1007.92</v>
      </c>
      <c r="D94" s="199">
        <v>128.30000000000001</v>
      </c>
      <c r="E94" s="197">
        <f t="shared" si="12"/>
        <v>1929.1740065952699</v>
      </c>
      <c r="F94" s="197">
        <f t="shared" si="13"/>
        <v>1670.7579627096916</v>
      </c>
      <c r="G94" s="197">
        <f t="shared" si="14"/>
        <v>1441.3253924491439</v>
      </c>
      <c r="H94" s="197">
        <f t="shared" si="15"/>
        <v>1405.387971037771</v>
      </c>
      <c r="I94" s="197">
        <f t="shared" si="16"/>
        <v>1132.391879964696</v>
      </c>
      <c r="J94" s="197">
        <f t="shared" si="17"/>
        <v>1177.2381357898025</v>
      </c>
    </row>
    <row r="95" spans="1:10" x14ac:dyDescent="0.35">
      <c r="A95" s="200">
        <v>42522</v>
      </c>
      <c r="B95" s="202">
        <v>44750.64</v>
      </c>
      <c r="C95" s="199">
        <v>1017.08</v>
      </c>
      <c r="D95" s="199">
        <v>128.80000000000001</v>
      </c>
      <c r="E95" s="197">
        <f t="shared" si="12"/>
        <v>1948.3925012125587</v>
      </c>
      <c r="F95" s="197">
        <f t="shared" si="13"/>
        <v>1680.5314639861133</v>
      </c>
      <c r="G95" s="197">
        <f t="shared" si="14"/>
        <v>1454.4241905629171</v>
      </c>
      <c r="H95" s="197">
        <f t="shared" si="15"/>
        <v>1410.8334067172698</v>
      </c>
      <c r="I95" s="197">
        <f t="shared" si="16"/>
        <v>1136.8049426301859</v>
      </c>
      <c r="J95" s="197">
        <f t="shared" si="17"/>
        <v>1179.4230162340441</v>
      </c>
    </row>
    <row r="96" spans="1:10" x14ac:dyDescent="0.35">
      <c r="A96" s="200">
        <v>42552</v>
      </c>
      <c r="B96" s="202">
        <v>44903.83</v>
      </c>
      <c r="C96" s="199">
        <v>1035.1099999999999</v>
      </c>
      <c r="D96" s="199">
        <v>129.1</v>
      </c>
      <c r="E96" s="197">
        <f t="shared" si="12"/>
        <v>1955.0622214056277</v>
      </c>
      <c r="F96" s="197">
        <f t="shared" si="13"/>
        <v>1690.3621377132024</v>
      </c>
      <c r="G96" s="197">
        <f t="shared" si="14"/>
        <v>1480.2070868501798</v>
      </c>
      <c r="H96" s="197">
        <f t="shared" si="15"/>
        <v>1416.2999417446717</v>
      </c>
      <c r="I96" s="197">
        <f t="shared" si="16"/>
        <v>1139.4527802294795</v>
      </c>
      <c r="J96" s="197">
        <f t="shared" si="17"/>
        <v>1181.6119516799122</v>
      </c>
    </row>
    <row r="97" spans="1:10" x14ac:dyDescent="0.35">
      <c r="A97" s="200">
        <v>42583</v>
      </c>
      <c r="B97" s="202">
        <v>46657.94</v>
      </c>
      <c r="C97" s="199">
        <v>1043.8399999999999</v>
      </c>
      <c r="D97" s="199">
        <v>128.9</v>
      </c>
      <c r="E97" s="197">
        <f t="shared" si="12"/>
        <v>2031.4341966511652</v>
      </c>
      <c r="F97" s="197">
        <f t="shared" si="13"/>
        <v>1700.250318334985</v>
      </c>
      <c r="G97" s="197">
        <f t="shared" si="14"/>
        <v>1492.6909850524985</v>
      </c>
      <c r="H97" s="197">
        <f t="shared" si="15"/>
        <v>1421.7876578733033</v>
      </c>
      <c r="I97" s="197">
        <f t="shared" si="16"/>
        <v>1137.6875551632836</v>
      </c>
      <c r="J97" s="197">
        <f t="shared" si="17"/>
        <v>1183.8049496532367</v>
      </c>
    </row>
    <row r="98" spans="1:10" x14ac:dyDescent="0.35">
      <c r="A98" s="200">
        <v>42614</v>
      </c>
      <c r="B98" s="202">
        <v>46782.53</v>
      </c>
      <c r="C98" s="199">
        <v>1044.79</v>
      </c>
      <c r="D98" s="199">
        <v>128.69999999999999</v>
      </c>
      <c r="E98" s="197">
        <f t="shared" si="12"/>
        <v>2036.8587050319629</v>
      </c>
      <c r="F98" s="197">
        <f t="shared" si="13"/>
        <v>1710.1963422518979</v>
      </c>
      <c r="G98" s="197">
        <f t="shared" si="14"/>
        <v>1494.0494848568746</v>
      </c>
      <c r="H98" s="197">
        <f t="shared" si="15"/>
        <v>1427.2966371732593</v>
      </c>
      <c r="I98" s="197">
        <f t="shared" si="16"/>
        <v>1135.9223300970875</v>
      </c>
      <c r="J98" s="197">
        <f t="shared" si="17"/>
        <v>1186.0020176938149</v>
      </c>
    </row>
    <row r="99" spans="1:10" x14ac:dyDescent="0.35">
      <c r="A99" s="200">
        <v>42644</v>
      </c>
      <c r="B99" s="202">
        <v>47352.94</v>
      </c>
      <c r="C99" s="199">
        <v>1047.3800000000001</v>
      </c>
      <c r="D99" s="199">
        <v>128.80000000000001</v>
      </c>
      <c r="E99" s="197">
        <f t="shared" si="12"/>
        <v>2061.6937144668373</v>
      </c>
      <c r="F99" s="197">
        <f t="shared" si="13"/>
        <v>1720.2005478322337</v>
      </c>
      <c r="G99" s="197">
        <f t="shared" si="14"/>
        <v>1497.7531843235422</v>
      </c>
      <c r="H99" s="197">
        <f t="shared" si="15"/>
        <v>1432.8269620326309</v>
      </c>
      <c r="I99" s="197">
        <f t="shared" si="16"/>
        <v>1136.8049426301857</v>
      </c>
      <c r="J99" s="197">
        <f t="shared" si="17"/>
        <v>1188.2031633554373</v>
      </c>
    </row>
    <row r="100" spans="1:10" x14ac:dyDescent="0.35">
      <c r="A100" s="200">
        <v>42675</v>
      </c>
      <c r="B100" s="202">
        <v>47645.5</v>
      </c>
      <c r="C100" s="199">
        <v>1037.8800000000001</v>
      </c>
      <c r="D100" s="199">
        <v>129.1</v>
      </c>
      <c r="E100" s="197">
        <f t="shared" si="12"/>
        <v>2074.4314476066256</v>
      </c>
      <c r="F100" s="197">
        <f t="shared" si="13"/>
        <v>1730.2632754236515</v>
      </c>
      <c r="G100" s="197">
        <f t="shared" si="14"/>
        <v>1484.1681862797818</v>
      </c>
      <c r="H100" s="197">
        <f t="shared" si="15"/>
        <v>1438.3787151587369</v>
      </c>
      <c r="I100" s="197">
        <f t="shared" si="16"/>
        <v>1139.4527802294792</v>
      </c>
      <c r="J100" s="197">
        <f t="shared" si="17"/>
        <v>1190.4083942059137</v>
      </c>
    </row>
    <row r="101" spans="1:10" x14ac:dyDescent="0.35">
      <c r="A101" s="200">
        <v>42705</v>
      </c>
      <c r="B101" s="202">
        <v>48690.84</v>
      </c>
      <c r="C101" s="199">
        <v>1016.44</v>
      </c>
      <c r="D101" s="199">
        <v>128.6</v>
      </c>
      <c r="E101" s="197">
        <f t="shared" si="12"/>
        <v>2119.9443747338696</v>
      </c>
      <c r="F101" s="197">
        <f t="shared" si="13"/>
        <v>1740.384867364756</v>
      </c>
      <c r="G101" s="197">
        <f t="shared" si="14"/>
        <v>1453.5089906947057</v>
      </c>
      <c r="H101" s="197">
        <f t="shared" si="15"/>
        <v>1443.9519795793606</v>
      </c>
      <c r="I101" s="197">
        <f t="shared" si="16"/>
        <v>1135.0397175639894</v>
      </c>
      <c r="J101" s="197">
        <f t="shared" si="17"/>
        <v>1192.6177178270998</v>
      </c>
    </row>
    <row r="102" spans="1:10" x14ac:dyDescent="0.35">
      <c r="A102" s="200">
        <v>42736</v>
      </c>
      <c r="B102" s="202">
        <v>49500.53</v>
      </c>
      <c r="C102" s="199">
        <v>1011.39</v>
      </c>
      <c r="D102" s="199">
        <v>128.4</v>
      </c>
      <c r="E102" s="197">
        <f t="shared" si="12"/>
        <v>2155.197366072246</v>
      </c>
      <c r="F102" s="197">
        <f t="shared" si="13"/>
        <v>1750.5656679967444</v>
      </c>
      <c r="G102" s="197">
        <f t="shared" si="14"/>
        <v>1446.2874917346014</v>
      </c>
      <c r="H102" s="197">
        <f t="shared" si="15"/>
        <v>1449.546838643992</v>
      </c>
      <c r="I102" s="197">
        <f t="shared" si="16"/>
        <v>1133.2744924977935</v>
      </c>
      <c r="J102" s="197">
        <f t="shared" si="17"/>
        <v>1194.8311418149221</v>
      </c>
    </row>
    <row r="103" spans="1:10" x14ac:dyDescent="0.35">
      <c r="A103" s="200">
        <v>42767</v>
      </c>
      <c r="B103" s="202">
        <v>49920.59</v>
      </c>
      <c r="C103" s="199">
        <v>1010.16</v>
      </c>
      <c r="D103" s="199">
        <v>129.5</v>
      </c>
      <c r="E103" s="197">
        <f t="shared" ref="E103:E134" si="18">E102*B103/B102</f>
        <v>2173.4863057177872</v>
      </c>
      <c r="F103" s="197">
        <f t="shared" ref="F103:F134" si="19">F102*(1+F$4)^(1/12)</f>
        <v>1760.8060236751205</v>
      </c>
      <c r="G103" s="197">
        <f t="shared" ref="G103:G134" si="20">G102*C103/C102</f>
        <v>1444.5285919878829</v>
      </c>
      <c r="H103" s="197">
        <f t="shared" ref="H103:H134" si="21">H102*(1+H$4)^(1/12)</f>
        <v>1455.1633760250743</v>
      </c>
      <c r="I103" s="197">
        <f t="shared" ref="I103:I134" si="22">I102*D103/D102</f>
        <v>1142.9832303618712</v>
      </c>
      <c r="J103" s="197">
        <f t="shared" ref="J103:J134" si="23">J102*(1+J$4)^(1/12)</f>
        <v>1197.0486737794051</v>
      </c>
    </row>
    <row r="104" spans="1:10" x14ac:dyDescent="0.35">
      <c r="A104" s="200">
        <v>42795</v>
      </c>
      <c r="B104" s="202">
        <v>50026.48</v>
      </c>
      <c r="C104" s="199">
        <v>1019.81</v>
      </c>
      <c r="D104" s="199">
        <v>129.69999999999999</v>
      </c>
      <c r="E104" s="197">
        <f t="shared" si="18"/>
        <v>2178.0966371444083</v>
      </c>
      <c r="F104" s="197">
        <f t="shared" si="19"/>
        <v>1771.1062827814781</v>
      </c>
      <c r="G104" s="197">
        <f t="shared" si="20"/>
        <v>1458.3280900007551</v>
      </c>
      <c r="H104" s="197">
        <f t="shared" si="21"/>
        <v>1460.8016757192547</v>
      </c>
      <c r="I104" s="197">
        <f t="shared" si="22"/>
        <v>1144.748455428067</v>
      </c>
      <c r="J104" s="197">
        <f t="shared" si="23"/>
        <v>1199.2703213446966</v>
      </c>
    </row>
    <row r="105" spans="1:10" x14ac:dyDescent="0.35">
      <c r="A105" s="200">
        <v>42826</v>
      </c>
      <c r="B105" s="202">
        <v>50695.31</v>
      </c>
      <c r="C105" s="199">
        <v>1023.95</v>
      </c>
      <c r="D105" s="199">
        <v>129.9</v>
      </c>
      <c r="E105" s="197">
        <f t="shared" si="18"/>
        <v>2207.2167426129777</v>
      </c>
      <c r="F105" s="197">
        <f t="shared" si="19"/>
        <v>1781.4667957353529</v>
      </c>
      <c r="G105" s="197">
        <f t="shared" si="20"/>
        <v>1464.2482891482466</v>
      </c>
      <c r="H105" s="197">
        <f t="shared" si="21"/>
        <v>1466.4618220486414</v>
      </c>
      <c r="I105" s="197">
        <f t="shared" si="22"/>
        <v>1146.5136804942631</v>
      </c>
      <c r="J105" s="197">
        <f t="shared" si="23"/>
        <v>1201.4960921490949</v>
      </c>
    </row>
    <row r="106" spans="1:10" x14ac:dyDescent="0.35">
      <c r="A106" s="200">
        <v>42856</v>
      </c>
      <c r="B106" s="202">
        <v>50918.15</v>
      </c>
      <c r="C106" s="199">
        <v>1038.6400000000001</v>
      </c>
      <c r="D106" s="199">
        <v>130.4</v>
      </c>
      <c r="E106" s="197">
        <f t="shared" si="18"/>
        <v>2216.9189454187967</v>
      </c>
      <c r="F106" s="197">
        <f t="shared" si="19"/>
        <v>1791.8879150061446</v>
      </c>
      <c r="G106" s="197">
        <f t="shared" si="20"/>
        <v>1485.2549861232824</v>
      </c>
      <c r="H106" s="197">
        <f t="shared" si="21"/>
        <v>1472.1438996620636</v>
      </c>
      <c r="I106" s="197">
        <f t="shared" si="22"/>
        <v>1150.926743159753</v>
      </c>
      <c r="J106" s="197">
        <f t="shared" si="23"/>
        <v>1203.7259938450741</v>
      </c>
    </row>
    <row r="107" spans="1:10" x14ac:dyDescent="0.35">
      <c r="A107" s="200">
        <v>42887</v>
      </c>
      <c r="B107" s="202">
        <v>50243.42</v>
      </c>
      <c r="C107" s="199">
        <v>1047.54</v>
      </c>
      <c r="D107" s="199">
        <v>130.5</v>
      </c>
      <c r="E107" s="197">
        <f t="shared" si="18"/>
        <v>2187.541960590353</v>
      </c>
      <c r="F107" s="197">
        <f t="shared" si="19"/>
        <v>1802.3699951251069</v>
      </c>
      <c r="G107" s="197">
        <f t="shared" si="20"/>
        <v>1497.9819842905945</v>
      </c>
      <c r="H107" s="197">
        <f t="shared" si="21"/>
        <v>1477.8479935363387</v>
      </c>
      <c r="I107" s="197">
        <f t="shared" si="22"/>
        <v>1151.8093556928509</v>
      </c>
      <c r="J107" s="197">
        <f t="shared" si="23"/>
        <v>1205.9600340993111</v>
      </c>
    </row>
    <row r="108" spans="1:10" x14ac:dyDescent="0.35">
      <c r="A108" s="200">
        <v>42917</v>
      </c>
      <c r="B108" s="202">
        <v>49864.480000000003</v>
      </c>
      <c r="C108" s="199">
        <v>1035.3</v>
      </c>
      <c r="D108" s="199">
        <v>130.4</v>
      </c>
      <c r="E108" s="197">
        <f t="shared" si="18"/>
        <v>2171.0433394665106</v>
      </c>
      <c r="F108" s="197">
        <f t="shared" si="19"/>
        <v>1812.91339269741</v>
      </c>
      <c r="G108" s="197">
        <f t="shared" si="20"/>
        <v>1480.4787868110548</v>
      </c>
      <c r="H108" s="197">
        <f t="shared" si="21"/>
        <v>1483.5741889775422</v>
      </c>
      <c r="I108" s="197">
        <f t="shared" si="22"/>
        <v>1150.926743159753</v>
      </c>
      <c r="J108" s="197">
        <f t="shared" si="23"/>
        <v>1208.1982205927113</v>
      </c>
    </row>
    <row r="109" spans="1:10" x14ac:dyDescent="0.35">
      <c r="A109" s="200">
        <v>42948</v>
      </c>
      <c r="B109" s="202">
        <v>49834.07</v>
      </c>
      <c r="C109" s="199">
        <v>1015.61</v>
      </c>
      <c r="D109" s="199">
        <v>130.4</v>
      </c>
      <c r="E109" s="197">
        <f t="shared" si="18"/>
        <v>2169.7193222912952</v>
      </c>
      <c r="F109" s="197">
        <f t="shared" si="19"/>
        <v>1823.5184664142719</v>
      </c>
      <c r="G109" s="197">
        <f t="shared" si="20"/>
        <v>1452.3220908656192</v>
      </c>
      <c r="H109" s="197">
        <f t="shared" si="21"/>
        <v>1489.3225716222837</v>
      </c>
      <c r="I109" s="197">
        <f t="shared" si="22"/>
        <v>1150.926743159753</v>
      </c>
      <c r="J109" s="197">
        <f t="shared" si="23"/>
        <v>1210.4405610204358</v>
      </c>
    </row>
    <row r="110" spans="1:10" x14ac:dyDescent="0.35">
      <c r="A110" s="200">
        <v>42979</v>
      </c>
      <c r="B110" s="202">
        <v>50166.87</v>
      </c>
      <c r="C110" s="199">
        <v>1029.9100000000001</v>
      </c>
      <c r="D110" s="199">
        <v>130.5</v>
      </c>
      <c r="E110" s="197">
        <f t="shared" si="18"/>
        <v>2184.2090597431743</v>
      </c>
      <c r="F110" s="197">
        <f t="shared" si="19"/>
        <v>1834.1855770651612</v>
      </c>
      <c r="G110" s="197">
        <f t="shared" si="20"/>
        <v>1472.7710879209637</v>
      </c>
      <c r="H110" s="197">
        <f t="shared" si="21"/>
        <v>1495.0932274389877</v>
      </c>
      <c r="I110" s="197">
        <f t="shared" si="22"/>
        <v>1151.8093556928509</v>
      </c>
      <c r="J110" s="197">
        <f t="shared" si="23"/>
        <v>1212.687063091927</v>
      </c>
    </row>
    <row r="111" spans="1:10" x14ac:dyDescent="0.35">
      <c r="A111" s="200">
        <v>43009</v>
      </c>
      <c r="B111" s="202">
        <v>51701.68</v>
      </c>
      <c r="C111" s="199">
        <v>1016.28</v>
      </c>
      <c r="D111" s="199">
        <v>130.80000000000001</v>
      </c>
      <c r="E111" s="197">
        <f t="shared" si="18"/>
        <v>2251.032959798817</v>
      </c>
      <c r="F111" s="197">
        <f t="shared" si="19"/>
        <v>1844.9150875500713</v>
      </c>
      <c r="G111" s="197">
        <f t="shared" si="20"/>
        <v>1453.2801907276528</v>
      </c>
      <c r="H111" s="197">
        <f t="shared" si="21"/>
        <v>1500.8862427291795</v>
      </c>
      <c r="I111" s="197">
        <f t="shared" si="22"/>
        <v>1154.4571932921449</v>
      </c>
      <c r="J111" s="197">
        <f t="shared" si="23"/>
        <v>1214.937734530936</v>
      </c>
    </row>
    <row r="112" spans="1:10" x14ac:dyDescent="0.35">
      <c r="A112" s="200">
        <v>43040</v>
      </c>
      <c r="B112" s="202">
        <v>53113.94</v>
      </c>
      <c r="C112" s="199">
        <v>1032.98</v>
      </c>
      <c r="D112" s="199">
        <v>130.9</v>
      </c>
      <c r="E112" s="197">
        <f t="shared" si="18"/>
        <v>2312.5211707777539</v>
      </c>
      <c r="F112" s="197">
        <f t="shared" si="19"/>
        <v>1855.707362891867</v>
      </c>
      <c r="G112" s="197">
        <f t="shared" si="20"/>
        <v>1477.1611872887893</v>
      </c>
      <c r="H112" s="197">
        <f t="shared" si="21"/>
        <v>1506.7017041287754</v>
      </c>
      <c r="I112" s="197">
        <f t="shared" si="22"/>
        <v>1155.3398058252428</v>
      </c>
      <c r="J112" s="197">
        <f t="shared" si="23"/>
        <v>1217.1925830755483</v>
      </c>
    </row>
    <row r="113" spans="1:10" x14ac:dyDescent="0.35">
      <c r="A113" s="200">
        <v>43070</v>
      </c>
      <c r="B113" s="202">
        <v>53364.69</v>
      </c>
      <c r="C113" s="199">
        <v>1041.1099999999999</v>
      </c>
      <c r="D113" s="199">
        <v>131.30000000000001</v>
      </c>
      <c r="E113" s="197">
        <f t="shared" si="18"/>
        <v>2323.4385435724012</v>
      </c>
      <c r="F113" s="197">
        <f t="shared" si="19"/>
        <v>1866.5627702487016</v>
      </c>
      <c r="G113" s="197">
        <f t="shared" si="20"/>
        <v>1488.7870856146596</v>
      </c>
      <c r="H113" s="197">
        <f t="shared" si="21"/>
        <v>1512.5396986093785</v>
      </c>
      <c r="I113" s="197">
        <f t="shared" si="22"/>
        <v>1158.8702559576348</v>
      </c>
      <c r="J113" s="197">
        <f t="shared" si="23"/>
        <v>1219.451616478211</v>
      </c>
    </row>
    <row r="114" spans="1:10" x14ac:dyDescent="0.35">
      <c r="A114" s="200">
        <v>43101</v>
      </c>
      <c r="B114" s="202">
        <v>54002.68</v>
      </c>
      <c r="C114" s="199">
        <v>1036.8399999999999</v>
      </c>
      <c r="D114" s="199">
        <v>130.80000000000001</v>
      </c>
      <c r="E114" s="197">
        <f t="shared" si="18"/>
        <v>2351.2159101496968</v>
      </c>
      <c r="F114" s="197">
        <f t="shared" si="19"/>
        <v>1877.4816789265092</v>
      </c>
      <c r="G114" s="197">
        <f t="shared" si="20"/>
        <v>1482.6809864939378</v>
      </c>
      <c r="H114" s="197">
        <f t="shared" si="21"/>
        <v>1518.4003134795798</v>
      </c>
      <c r="I114" s="197">
        <f t="shared" si="22"/>
        <v>1154.4571932921449</v>
      </c>
      <c r="J114" s="197">
        <f t="shared" si="23"/>
        <v>1221.7148425057594</v>
      </c>
    </row>
    <row r="115" spans="1:10" x14ac:dyDescent="0.35">
      <c r="A115" s="200">
        <v>43132</v>
      </c>
      <c r="B115" s="202">
        <v>53249.36</v>
      </c>
      <c r="C115" s="199">
        <v>1028.55</v>
      </c>
      <c r="D115" s="199">
        <v>131.69999999999999</v>
      </c>
      <c r="E115" s="197">
        <f t="shared" si="18"/>
        <v>2318.4172051699816</v>
      </c>
      <c r="F115" s="197">
        <f t="shared" si="19"/>
        <v>1888.4644603915676</v>
      </c>
      <c r="G115" s="197">
        <f t="shared" si="20"/>
        <v>1470.8262882010142</v>
      </c>
      <c r="H115" s="197">
        <f t="shared" si="21"/>
        <v>1524.2836363862634</v>
      </c>
      <c r="I115" s="197">
        <f t="shared" si="22"/>
        <v>1162.4007060900265</v>
      </c>
      <c r="J115" s="197">
        <f t="shared" si="23"/>
        <v>1223.9822689394432</v>
      </c>
    </row>
    <row r="116" spans="1:10" x14ac:dyDescent="0.35">
      <c r="A116" s="200">
        <v>43160</v>
      </c>
      <c r="B116" s="202">
        <v>51643.6</v>
      </c>
      <c r="C116" s="199">
        <v>1030.07</v>
      </c>
      <c r="D116" s="199">
        <v>132.5</v>
      </c>
      <c r="E116" s="197">
        <f t="shared" si="18"/>
        <v>2248.5042219646671</v>
      </c>
      <c r="F116" s="197">
        <f t="shared" si="19"/>
        <v>1899.511488283136</v>
      </c>
      <c r="G116" s="197">
        <f t="shared" si="20"/>
        <v>1472.999887888016</v>
      </c>
      <c r="H116" s="197">
        <f t="shared" si="21"/>
        <v>1530.1897553159174</v>
      </c>
      <c r="I116" s="197">
        <f t="shared" si="22"/>
        <v>1169.4616063548103</v>
      </c>
      <c r="J116" s="197">
        <f t="shared" si="23"/>
        <v>1226.2539035749539</v>
      </c>
    </row>
    <row r="117" spans="1:10" x14ac:dyDescent="0.35">
      <c r="A117" s="200">
        <v>43191</v>
      </c>
      <c r="B117" s="202">
        <v>51562.02</v>
      </c>
      <c r="C117" s="199">
        <v>1037.8499999999999</v>
      </c>
      <c r="D117" s="199">
        <v>132.9</v>
      </c>
      <c r="E117" s="197">
        <f t="shared" si="18"/>
        <v>2244.9523205784762</v>
      </c>
      <c r="F117" s="197">
        <f t="shared" si="19"/>
        <v>1910.6231384261669</v>
      </c>
      <c r="G117" s="197">
        <f t="shared" si="20"/>
        <v>1484.1252862859587</v>
      </c>
      <c r="H117" s="197">
        <f t="shared" si="21"/>
        <v>1536.1187585959499</v>
      </c>
      <c r="I117" s="197">
        <f t="shared" si="22"/>
        <v>1172.9920564872023</v>
      </c>
      <c r="J117" s="197">
        <f t="shared" si="23"/>
        <v>1228.5297542224512</v>
      </c>
    </row>
    <row r="118" spans="1:10" x14ac:dyDescent="0.35">
      <c r="A118" s="200">
        <v>43221</v>
      </c>
      <c r="B118" s="202">
        <v>52501.09</v>
      </c>
      <c r="C118" s="199">
        <v>1028.96</v>
      </c>
      <c r="D118" s="199">
        <v>133.30000000000001</v>
      </c>
      <c r="E118" s="197">
        <f t="shared" si="18"/>
        <v>2285.8383715067685</v>
      </c>
      <c r="F118" s="197">
        <f t="shared" si="19"/>
        <v>1921.7997888440909</v>
      </c>
      <c r="G118" s="197">
        <f t="shared" si="20"/>
        <v>1471.4125881165876</v>
      </c>
      <c r="H118" s="197">
        <f t="shared" si="21"/>
        <v>1542.0707348960098</v>
      </c>
      <c r="I118" s="197">
        <f t="shared" si="22"/>
        <v>1176.5225066195942</v>
      </c>
      <c r="J118" s="197">
        <f t="shared" si="23"/>
        <v>1230.80982870659</v>
      </c>
    </row>
    <row r="119" spans="1:10" x14ac:dyDescent="0.35">
      <c r="A119" s="200">
        <v>43252</v>
      </c>
      <c r="B119" s="202">
        <v>54136.59</v>
      </c>
      <c r="C119" s="199">
        <v>1037.24</v>
      </c>
      <c r="D119" s="199">
        <v>133.4</v>
      </c>
      <c r="E119" s="197">
        <f t="shared" si="18"/>
        <v>2357.0462008413465</v>
      </c>
      <c r="F119" s="197">
        <f t="shared" si="19"/>
        <v>1933.0418197716781</v>
      </c>
      <c r="G119" s="197">
        <f t="shared" si="20"/>
        <v>1483.2529864115702</v>
      </c>
      <c r="H119" s="197">
        <f t="shared" si="21"/>
        <v>1548.045773229313</v>
      </c>
      <c r="I119" s="197">
        <f t="shared" si="22"/>
        <v>1177.4051191526921</v>
      </c>
      <c r="J119" s="197">
        <f t="shared" si="23"/>
        <v>1233.0941348665472</v>
      </c>
    </row>
    <row r="120" spans="1:10" x14ac:dyDescent="0.35">
      <c r="A120" s="200">
        <v>43282</v>
      </c>
      <c r="B120" s="202">
        <v>55053.34</v>
      </c>
      <c r="C120" s="199">
        <v>1043.18</v>
      </c>
      <c r="D120" s="199">
        <v>133.6</v>
      </c>
      <c r="E120" s="197">
        <f t="shared" si="18"/>
        <v>2396.9604640895727</v>
      </c>
      <c r="F120" s="197">
        <f t="shared" si="19"/>
        <v>1944.3496136679732</v>
      </c>
      <c r="G120" s="197">
        <f t="shared" si="20"/>
        <v>1491.7471851884056</v>
      </c>
      <c r="H120" s="197">
        <f t="shared" si="21"/>
        <v>1554.0439629539737</v>
      </c>
      <c r="I120" s="197">
        <f t="shared" si="22"/>
        <v>1179.170344218888</v>
      </c>
      <c r="J120" s="197">
        <f t="shared" si="23"/>
        <v>1235.3826805560489</v>
      </c>
    </row>
    <row r="121" spans="1:10" x14ac:dyDescent="0.35">
      <c r="A121" s="200">
        <v>43313</v>
      </c>
      <c r="B121" s="202">
        <v>55686.45</v>
      </c>
      <c r="C121" s="199">
        <v>1035.51</v>
      </c>
      <c r="D121" s="199">
        <v>134.30000000000001</v>
      </c>
      <c r="E121" s="197">
        <f t="shared" si="18"/>
        <v>2424.5253609590404</v>
      </c>
      <c r="F121" s="197">
        <f t="shared" si="19"/>
        <v>1955.7235552293075</v>
      </c>
      <c r="G121" s="197">
        <f t="shared" si="20"/>
        <v>1480.7790867678118</v>
      </c>
      <c r="H121" s="197">
        <f t="shared" si="21"/>
        <v>1560.0653937743405</v>
      </c>
      <c r="I121" s="197">
        <f t="shared" si="22"/>
        <v>1185.3486319505739</v>
      </c>
      <c r="J121" s="197">
        <f t="shared" si="23"/>
        <v>1237.675473643397</v>
      </c>
    </row>
    <row r="122" spans="1:10" x14ac:dyDescent="0.35">
      <c r="A122" s="200">
        <v>43344</v>
      </c>
      <c r="B122" s="202">
        <v>55229.8</v>
      </c>
      <c r="C122" s="199">
        <v>1043.29</v>
      </c>
      <c r="D122" s="199">
        <v>134.19999999999999</v>
      </c>
      <c r="E122" s="197">
        <f t="shared" si="18"/>
        <v>2404.6433338935349</v>
      </c>
      <c r="F122" s="197">
        <f t="shared" si="19"/>
        <v>1967.1640314023862</v>
      </c>
      <c r="G122" s="197">
        <f t="shared" si="20"/>
        <v>1491.9044851657543</v>
      </c>
      <c r="H122" s="197">
        <f t="shared" si="21"/>
        <v>1566.1101557423381</v>
      </c>
      <c r="I122" s="197">
        <f t="shared" si="22"/>
        <v>1184.4660194174758</v>
      </c>
      <c r="J122" s="197">
        <f t="shared" si="23"/>
        <v>1239.9725220114967</v>
      </c>
    </row>
    <row r="123" spans="1:10" x14ac:dyDescent="0.35">
      <c r="A123" s="200">
        <v>43374</v>
      </c>
      <c r="B123" s="202">
        <v>54738.58</v>
      </c>
      <c r="C123" s="199">
        <v>1033.2</v>
      </c>
      <c r="D123" s="199">
        <v>133.69999999999999</v>
      </c>
      <c r="E123" s="197">
        <f t="shared" si="18"/>
        <v>2383.256167934665</v>
      </c>
      <c r="F123" s="197">
        <f t="shared" si="19"/>
        <v>1978.6714313974524</v>
      </c>
      <c r="G123" s="197">
        <f t="shared" si="20"/>
        <v>1477.475787243487</v>
      </c>
      <c r="H123" s="197">
        <f t="shared" si="21"/>
        <v>1572.178339258814</v>
      </c>
      <c r="I123" s="197">
        <f t="shared" si="22"/>
        <v>1180.0529567519859</v>
      </c>
      <c r="J123" s="197">
        <f t="shared" si="23"/>
        <v>1242.2738335578833</v>
      </c>
    </row>
    <row r="124" spans="1:10" x14ac:dyDescent="0.35">
      <c r="A124" s="200">
        <v>43405</v>
      </c>
      <c r="B124" s="202">
        <v>51304.15</v>
      </c>
      <c r="C124" s="199">
        <v>1026.8599999999999</v>
      </c>
      <c r="D124" s="199">
        <v>134.1</v>
      </c>
      <c r="E124" s="197">
        <f t="shared" si="18"/>
        <v>2233.7249509969979</v>
      </c>
      <c r="F124" s="197">
        <f t="shared" si="19"/>
        <v>1990.246146701528</v>
      </c>
      <c r="G124" s="197">
        <f t="shared" si="20"/>
        <v>1468.4095885490194</v>
      </c>
      <c r="H124" s="197">
        <f t="shared" si="21"/>
        <v>1578.2700350748908</v>
      </c>
      <c r="I124" s="197">
        <f t="shared" si="22"/>
        <v>1183.5834068843778</v>
      </c>
      <c r="J124" s="197">
        <f t="shared" si="23"/>
        <v>1244.5794161947495</v>
      </c>
    </row>
    <row r="125" spans="1:10" x14ac:dyDescent="0.35">
      <c r="A125" s="200">
        <v>43435</v>
      </c>
      <c r="B125" s="202">
        <v>52014.81</v>
      </c>
      <c r="C125" s="199">
        <v>1037.3800000000001</v>
      </c>
      <c r="D125" s="199">
        <v>133.5</v>
      </c>
      <c r="E125" s="197">
        <f t="shared" si="18"/>
        <v>2264.6662875881998</v>
      </c>
      <c r="F125" s="197">
        <f t="shared" si="19"/>
        <v>2001.8885710917332</v>
      </c>
      <c r="G125" s="197">
        <f t="shared" si="20"/>
        <v>1483.4531863827417</v>
      </c>
      <c r="H125" s="197">
        <f t="shared" si="21"/>
        <v>1584.3853342933226</v>
      </c>
      <c r="I125" s="197">
        <f t="shared" si="22"/>
        <v>1178.28773168579</v>
      </c>
      <c r="J125" s="197">
        <f t="shared" si="23"/>
        <v>1246.8892778489721</v>
      </c>
    </row>
    <row r="126" spans="1:10" x14ac:dyDescent="0.35">
      <c r="A126" s="200">
        <v>43466</v>
      </c>
      <c r="B126" s="202">
        <v>49203.86</v>
      </c>
      <c r="C126" s="199">
        <v>1051.44</v>
      </c>
      <c r="D126" s="199">
        <v>133.4</v>
      </c>
      <c r="E126" s="197">
        <f t="shared" si="18"/>
        <v>2142.2806881580368</v>
      </c>
      <c r="F126" s="197">
        <f t="shared" si="19"/>
        <v>2013.5991006486818</v>
      </c>
      <c r="G126" s="197">
        <f t="shared" si="20"/>
        <v>1503.558983487507</v>
      </c>
      <c r="H126" s="197">
        <f t="shared" si="21"/>
        <v>1590.5243283698585</v>
      </c>
      <c r="I126" s="197">
        <f t="shared" si="22"/>
        <v>1177.4051191526921</v>
      </c>
      <c r="J126" s="197">
        <f t="shared" si="23"/>
        <v>1249.2034264621402</v>
      </c>
    </row>
    <row r="127" spans="1:10" x14ac:dyDescent="0.35">
      <c r="A127" s="200">
        <v>43497</v>
      </c>
      <c r="B127" s="202">
        <v>53501.98</v>
      </c>
      <c r="C127" s="199">
        <v>1065.49</v>
      </c>
      <c r="D127" s="199">
        <v>133.6</v>
      </c>
      <c r="E127" s="197">
        <f t="shared" si="18"/>
        <v>2329.4159956600465</v>
      </c>
      <c r="F127" s="197">
        <f t="shared" si="19"/>
        <v>2025.3781337699568</v>
      </c>
      <c r="G127" s="197">
        <f t="shared" si="20"/>
        <v>1523.6504805943314</v>
      </c>
      <c r="H127" s="197">
        <f t="shared" si="21"/>
        <v>1596.6871091146095</v>
      </c>
      <c r="I127" s="197">
        <f t="shared" si="22"/>
        <v>1179.170344218888</v>
      </c>
      <c r="J127" s="197">
        <f t="shared" si="23"/>
        <v>1251.521869990582</v>
      </c>
    </row>
    <row r="128" spans="1:10" x14ac:dyDescent="0.35">
      <c r="A128" s="200">
        <v>43525</v>
      </c>
      <c r="B128" s="202">
        <v>55186.28</v>
      </c>
      <c r="C128" s="199">
        <v>1067.43</v>
      </c>
      <c r="D128" s="199">
        <v>134.5</v>
      </c>
      <c r="E128" s="197">
        <f t="shared" si="18"/>
        <v>2402.7485220729045</v>
      </c>
      <c r="F128" s="197">
        <f t="shared" si="19"/>
        <v>2037.2260711836639</v>
      </c>
      <c r="G128" s="197">
        <f t="shared" si="20"/>
        <v>1526.4246801948466</v>
      </c>
      <c r="H128" s="197">
        <f t="shared" si="21"/>
        <v>1602.8737686934219</v>
      </c>
      <c r="I128" s="197">
        <f t="shared" si="22"/>
        <v>1187.1138570167698</v>
      </c>
      <c r="J128" s="197">
        <f t="shared" si="23"/>
        <v>1253.8446164053917</v>
      </c>
    </row>
    <row r="129" spans="1:10" x14ac:dyDescent="0.35">
      <c r="A129" s="200">
        <v>43556</v>
      </c>
      <c r="B129" s="202">
        <v>55745.5</v>
      </c>
      <c r="C129" s="199">
        <v>1092.55</v>
      </c>
      <c r="D129" s="199">
        <v>135.4</v>
      </c>
      <c r="E129" s="197">
        <f t="shared" si="18"/>
        <v>2427.0963315015092</v>
      </c>
      <c r="F129" s="197">
        <f t="shared" si="19"/>
        <v>2049.1433159620642</v>
      </c>
      <c r="G129" s="197">
        <f t="shared" si="20"/>
        <v>1562.3462750221368</v>
      </c>
      <c r="H129" s="197">
        <f t="shared" si="21"/>
        <v>1609.0843996292558</v>
      </c>
      <c r="I129" s="197">
        <f t="shared" si="22"/>
        <v>1195.0573698146516</v>
      </c>
      <c r="J129" s="197">
        <f t="shared" si="23"/>
        <v>1256.1716736924577</v>
      </c>
    </row>
    <row r="130" spans="1:10" x14ac:dyDescent="0.35">
      <c r="A130" s="200">
        <v>43586</v>
      </c>
      <c r="B130" s="202">
        <v>57540.93</v>
      </c>
      <c r="C130" s="199">
        <v>1091.43</v>
      </c>
      <c r="D130" s="199">
        <v>136</v>
      </c>
      <c r="E130" s="197">
        <f t="shared" si="18"/>
        <v>2505.267333043656</v>
      </c>
      <c r="F130" s="197">
        <f t="shared" si="19"/>
        <v>2061.1302735352879</v>
      </c>
      <c r="G130" s="197">
        <f t="shared" si="20"/>
        <v>1560.7446752527671</v>
      </c>
      <c r="H130" s="197">
        <f t="shared" si="21"/>
        <v>1615.3190948035685</v>
      </c>
      <c r="I130" s="197">
        <f t="shared" si="22"/>
        <v>1200.3530450132394</v>
      </c>
      <c r="J130" s="197">
        <f t="shared" si="23"/>
        <v>1258.5030498524895</v>
      </c>
    </row>
    <row r="131" spans="1:10" x14ac:dyDescent="0.35">
      <c r="A131" s="200">
        <v>43617</v>
      </c>
      <c r="B131" s="202">
        <v>55777.87</v>
      </c>
      <c r="C131" s="199">
        <v>1109.9000000000001</v>
      </c>
      <c r="D131" s="199">
        <v>136.6</v>
      </c>
      <c r="E131" s="197">
        <f t="shared" si="18"/>
        <v>2428.5056848708518</v>
      </c>
      <c r="F131" s="197">
        <f t="shared" si="19"/>
        <v>2073.1873517051249</v>
      </c>
      <c r="G131" s="197">
        <f t="shared" si="20"/>
        <v>1587.1567714494254</v>
      </c>
      <c r="H131" s="197">
        <f t="shared" si="21"/>
        <v>1621.5779474577037</v>
      </c>
      <c r="I131" s="197">
        <f t="shared" si="22"/>
        <v>1205.6487202118271</v>
      </c>
      <c r="J131" s="197">
        <f t="shared" si="23"/>
        <v>1260.8387529010458</v>
      </c>
    </row>
    <row r="132" spans="1:10" x14ac:dyDescent="0.35">
      <c r="A132" s="200">
        <v>43647</v>
      </c>
      <c r="B132" s="202">
        <v>57186.51</v>
      </c>
      <c r="C132" s="199">
        <v>1120.0139999999999</v>
      </c>
      <c r="D132" s="199">
        <v>136.30000000000001</v>
      </c>
      <c r="E132" s="197">
        <f t="shared" si="18"/>
        <v>2489.8362851238994</v>
      </c>
      <c r="F132" s="197">
        <f t="shared" si="19"/>
        <v>2085.3149606589013</v>
      </c>
      <c r="G132" s="197">
        <f t="shared" si="20"/>
        <v>1601.6197893667504</v>
      </c>
      <c r="H132" s="197">
        <f t="shared" si="21"/>
        <v>1627.8610511942857</v>
      </c>
      <c r="I132" s="197">
        <f t="shared" si="22"/>
        <v>1203.0008826125336</v>
      </c>
      <c r="J132" s="197">
        <f t="shared" si="23"/>
        <v>1263.1787908685615</v>
      </c>
    </row>
    <row r="133" spans="1:10" x14ac:dyDescent="0.35">
      <c r="A133" s="200">
        <v>43678</v>
      </c>
      <c r="B133" s="202">
        <v>57382.78</v>
      </c>
      <c r="C133" s="199">
        <v>1121.893</v>
      </c>
      <c r="D133" s="199">
        <v>137</v>
      </c>
      <c r="E133" s="197">
        <f t="shared" si="18"/>
        <v>2498.3816600327941</v>
      </c>
      <c r="F133" s="197">
        <f t="shared" si="19"/>
        <v>2097.5135129834325</v>
      </c>
      <c r="G133" s="197">
        <f t="shared" si="20"/>
        <v>1604.306758979827</v>
      </c>
      <c r="H133" s="197">
        <f t="shared" si="21"/>
        <v>1634.1684999786198</v>
      </c>
      <c r="I133" s="197">
        <f t="shared" si="22"/>
        <v>1209.1791703442193</v>
      </c>
      <c r="J133" s="197">
        <f t="shared" si="23"/>
        <v>1265.5231718003749</v>
      </c>
    </row>
    <row r="134" spans="1:10" x14ac:dyDescent="0.35">
      <c r="A134" s="200">
        <f t="shared" ref="A134:A165" si="24">DATE(YEAR(A133),MONTH(A133)+1,1)</f>
        <v>43709</v>
      </c>
      <c r="B134" s="199">
        <v>57632.06</v>
      </c>
      <c r="C134" s="199">
        <v>1142.93</v>
      </c>
      <c r="D134" s="199">
        <v>136.80000000000001</v>
      </c>
      <c r="E134" s="197">
        <f t="shared" si="18"/>
        <v>2509.2350306818453</v>
      </c>
      <c r="F134" s="197">
        <f t="shared" si="19"/>
        <v>2109.7834236790595</v>
      </c>
      <c r="G134" s="197">
        <f t="shared" si="20"/>
        <v>1634.3896646478886</v>
      </c>
      <c r="H134" s="197">
        <f t="shared" si="21"/>
        <v>1640.5003881400971</v>
      </c>
      <c r="I134" s="197">
        <f t="shared" si="22"/>
        <v>1207.4139452780234</v>
      </c>
      <c r="J134" s="197">
        <f t="shared" si="23"/>
        <v>1267.8719037567569</v>
      </c>
    </row>
    <row r="135" spans="1:10" x14ac:dyDescent="0.35">
      <c r="A135" s="200">
        <f t="shared" si="24"/>
        <v>43739</v>
      </c>
      <c r="B135" s="199">
        <v>58605.05</v>
      </c>
      <c r="C135" s="199">
        <v>1133.3309999999999</v>
      </c>
      <c r="D135" s="199">
        <v>136.19999999999999</v>
      </c>
      <c r="E135" s="197">
        <f t="shared" ref="E135:E166" si="25">E134*B135/B134</f>
        <v>2551.5979202350409</v>
      </c>
      <c r="F135" s="197">
        <f t="shared" ref="F135:F166" si="26">F134*(1+F$4)^(1/12)</f>
        <v>2122.125110173768</v>
      </c>
      <c r="G135" s="197">
        <f t="shared" ref="G135:G166" si="27">G134*C135/C134</f>
        <v>1620.6630966245141</v>
      </c>
      <c r="H135" s="197">
        <f t="shared" ref="H135:H166" si="28">H134*(1+H$4)^(1/12)</f>
        <v>1646.8568103736056</v>
      </c>
      <c r="I135" s="197">
        <f t="shared" ref="I135:I166" si="29">I134*D135/D134</f>
        <v>1202.1182700794354</v>
      </c>
      <c r="J135" s="197">
        <f t="shared" ref="J135:J166" si="30">J134*(1+J$4)^(1/12)</f>
        <v>1270.2249948129372</v>
      </c>
    </row>
    <row r="136" spans="1:10" x14ac:dyDescent="0.35">
      <c r="A136" s="200">
        <f t="shared" si="24"/>
        <v>43770</v>
      </c>
      <c r="B136" s="199">
        <v>58101.27</v>
      </c>
      <c r="C136" s="199">
        <v>1131.3720000000001</v>
      </c>
      <c r="D136" s="199">
        <v>136.6</v>
      </c>
      <c r="E136" s="197">
        <f t="shared" si="25"/>
        <v>2529.6639060117609</v>
      </c>
      <c r="F136" s="197">
        <f t="shared" si="26"/>
        <v>2134.5389923373891</v>
      </c>
      <c r="G136" s="197">
        <f t="shared" si="27"/>
        <v>1617.8617270279117</v>
      </c>
      <c r="H136" s="197">
        <f t="shared" si="28"/>
        <v>1653.2378617409461</v>
      </c>
      <c r="I136" s="197">
        <f t="shared" si="29"/>
        <v>1205.6487202118274</v>
      </c>
      <c r="J136" s="197">
        <f t="shared" si="30"/>
        <v>1272.5824530591328</v>
      </c>
    </row>
    <row r="137" spans="1:10" x14ac:dyDescent="0.35">
      <c r="A137" s="200">
        <f t="shared" si="24"/>
        <v>43800</v>
      </c>
      <c r="B137" s="199">
        <v>60186.91</v>
      </c>
      <c r="C137" s="199">
        <v>1137.22</v>
      </c>
      <c r="D137" s="199">
        <v>136.4</v>
      </c>
      <c r="E137" s="197">
        <f t="shared" si="25"/>
        <v>2620.4703243384929</v>
      </c>
      <c r="F137" s="197">
        <f t="shared" si="26"/>
        <v>2147.025492495884</v>
      </c>
      <c r="G137" s="197">
        <f t="shared" si="27"/>
        <v>1626.2243658236916</v>
      </c>
      <c r="H137" s="197">
        <f t="shared" si="28"/>
        <v>1659.6436376722534</v>
      </c>
      <c r="I137" s="197">
        <f t="shared" si="29"/>
        <v>1203.8834951456315</v>
      </c>
      <c r="J137" s="197">
        <f t="shared" si="30"/>
        <v>1274.9442866005754</v>
      </c>
    </row>
    <row r="138" spans="1:10" x14ac:dyDescent="0.35">
      <c r="A138" s="200">
        <f t="shared" si="24"/>
        <v>43831</v>
      </c>
      <c r="B138" s="199">
        <v>60460.25</v>
      </c>
      <c r="C138" s="199">
        <v>1123.682</v>
      </c>
      <c r="D138" s="199">
        <v>136.4</v>
      </c>
      <c r="E138" s="197">
        <f t="shared" si="25"/>
        <v>2632.3712403093355</v>
      </c>
      <c r="F138" s="197">
        <f t="shared" si="26"/>
        <v>2159.5850354457116</v>
      </c>
      <c r="G138" s="197">
        <f t="shared" si="27"/>
        <v>1606.8650286114362</v>
      </c>
      <c r="H138" s="197">
        <f t="shared" si="28"/>
        <v>1666.0742339674248</v>
      </c>
      <c r="I138" s="197">
        <f t="shared" si="29"/>
        <v>1203.8834951456315</v>
      </c>
      <c r="J138" s="197">
        <f t="shared" si="30"/>
        <v>1277.31050355754</v>
      </c>
    </row>
    <row r="139" spans="1:10" x14ac:dyDescent="0.35">
      <c r="A139" s="200">
        <f t="shared" si="24"/>
        <v>43862</v>
      </c>
      <c r="B139" s="199">
        <v>61514.91</v>
      </c>
      <c r="C139" s="199">
        <v>1156.355</v>
      </c>
      <c r="D139" s="199">
        <v>136.80000000000001</v>
      </c>
      <c r="E139" s="197">
        <f t="shared" si="25"/>
        <v>2678.2899497474318</v>
      </c>
      <c r="F139" s="197">
        <f t="shared" si="26"/>
        <v>2172.218048468279</v>
      </c>
      <c r="G139" s="197">
        <f t="shared" si="27"/>
        <v>1653.5874118834131</v>
      </c>
      <c r="H139" s="197">
        <f t="shared" si="28"/>
        <v>1672.5297467975515</v>
      </c>
      <c r="I139" s="197">
        <f t="shared" si="29"/>
        <v>1207.4139452780234</v>
      </c>
      <c r="J139" s="197">
        <f t="shared" si="30"/>
        <v>1279.6811120653715</v>
      </c>
    </row>
    <row r="140" spans="1:10" x14ac:dyDescent="0.35">
      <c r="A140" s="200">
        <f t="shared" si="24"/>
        <v>43891</v>
      </c>
      <c r="B140" s="199">
        <v>57884.56</v>
      </c>
      <c r="C140" s="199">
        <v>1164.559</v>
      </c>
      <c r="D140" s="199">
        <v>137.4</v>
      </c>
      <c r="E140" s="197">
        <f t="shared" si="25"/>
        <v>2520.2285965069636</v>
      </c>
      <c r="F140" s="197">
        <f t="shared" si="26"/>
        <v>2184.9249613444799</v>
      </c>
      <c r="G140" s="197">
        <f t="shared" si="27"/>
        <v>1665.3191301940456</v>
      </c>
      <c r="H140" s="197">
        <f t="shared" si="28"/>
        <v>1679.0102727063577</v>
      </c>
      <c r="I140" s="197">
        <f t="shared" si="29"/>
        <v>1212.7096204766112</v>
      </c>
      <c r="J140" s="197">
        <f t="shared" si="30"/>
        <v>1282.0561202745143</v>
      </c>
    </row>
    <row r="141" spans="1:10" x14ac:dyDescent="0.35">
      <c r="A141" s="200">
        <f t="shared" si="24"/>
        <v>43922</v>
      </c>
      <c r="B141" s="199">
        <v>47826.36</v>
      </c>
      <c r="C141" s="199">
        <v>1141.2619999999999</v>
      </c>
      <c r="D141" s="199">
        <v>136.6</v>
      </c>
      <c r="E141" s="197">
        <f t="shared" si="25"/>
        <v>2082.3058884586285</v>
      </c>
      <c r="F141" s="197">
        <f t="shared" si="26"/>
        <v>2197.7062063693147</v>
      </c>
      <c r="G141" s="197">
        <f t="shared" si="27"/>
        <v>1632.0044249913631</v>
      </c>
      <c r="H141" s="197">
        <f t="shared" si="28"/>
        <v>1685.5159086116437</v>
      </c>
      <c r="I141" s="197">
        <f t="shared" si="29"/>
        <v>1205.6487202118274</v>
      </c>
      <c r="J141" s="197">
        <f t="shared" si="30"/>
        <v>1284.4355363505392</v>
      </c>
    </row>
    <row r="142" spans="1:10" x14ac:dyDescent="0.35">
      <c r="A142" s="200">
        <f t="shared" si="24"/>
        <v>43952</v>
      </c>
      <c r="B142" s="199">
        <v>52987.85</v>
      </c>
      <c r="C142" s="199">
        <v>1184.4659999999999</v>
      </c>
      <c r="D142" s="199">
        <v>135.69999999999999</v>
      </c>
      <c r="E142" s="197">
        <f t="shared" si="25"/>
        <v>2307.0313540851225</v>
      </c>
      <c r="F142" s="197">
        <f t="shared" si="26"/>
        <v>2210.5622183665969</v>
      </c>
      <c r="G142" s="197">
        <f t="shared" si="27"/>
        <v>1693.7861360947966</v>
      </c>
      <c r="H142" s="197">
        <f t="shared" si="28"/>
        <v>1692.0467518067362</v>
      </c>
      <c r="I142" s="197">
        <f t="shared" si="29"/>
        <v>1197.7052074139456</v>
      </c>
      <c r="J142" s="197">
        <f t="shared" si="30"/>
        <v>1286.8193684741718</v>
      </c>
    </row>
    <row r="143" spans="1:10" x14ac:dyDescent="0.35">
      <c r="A143" s="200">
        <f t="shared" si="24"/>
        <v>43983</v>
      </c>
      <c r="B143" s="199">
        <v>54598.39</v>
      </c>
      <c r="C143" s="199">
        <v>1188.173</v>
      </c>
      <c r="D143" s="199">
        <v>136.1</v>
      </c>
      <c r="E143" s="197">
        <f t="shared" si="25"/>
        <v>2377.1524531108098</v>
      </c>
      <c r="F143" s="197">
        <f t="shared" si="26"/>
        <v>2223.4934347037474</v>
      </c>
      <c r="G143" s="197">
        <f t="shared" si="27"/>
        <v>1699.0871453314514</v>
      </c>
      <c r="H143" s="197">
        <f t="shared" si="28"/>
        <v>1698.6028999619427</v>
      </c>
      <c r="I143" s="197">
        <f t="shared" si="29"/>
        <v>1201.2356575463375</v>
      </c>
      <c r="J143" s="197">
        <f t="shared" si="30"/>
        <v>1289.2076248413207</v>
      </c>
    </row>
    <row r="144" spans="1:10" x14ac:dyDescent="0.35">
      <c r="A144" s="200">
        <f t="shared" si="24"/>
        <v>44013</v>
      </c>
      <c r="B144" s="199">
        <v>55943.07</v>
      </c>
      <c r="C144" s="199">
        <v>1208.2660000000001</v>
      </c>
      <c r="D144" s="199">
        <v>137.19999999999999</v>
      </c>
      <c r="E144" s="197">
        <f t="shared" si="25"/>
        <v>2435.6983069473249</v>
      </c>
      <c r="F144" s="197">
        <f t="shared" si="26"/>
        <v>2236.5002953066728</v>
      </c>
      <c r="G144" s="197">
        <f t="shared" si="27"/>
        <v>1727.8201311939015</v>
      </c>
      <c r="H144" s="197">
        <f t="shared" si="28"/>
        <v>1705.1844511260124</v>
      </c>
      <c r="I144" s="197">
        <f t="shared" si="29"/>
        <v>1210.9443954104152</v>
      </c>
      <c r="J144" s="197">
        <f t="shared" si="30"/>
        <v>1291.6003136631052</v>
      </c>
    </row>
    <row r="145" spans="1:10" x14ac:dyDescent="0.35">
      <c r="A145" s="200">
        <f t="shared" si="24"/>
        <v>44044</v>
      </c>
      <c r="B145" s="199">
        <v>58450.99</v>
      </c>
      <c r="C145" s="199">
        <v>1223.5920000000001</v>
      </c>
      <c r="D145" s="199">
        <v>137.19999999999999</v>
      </c>
      <c r="E145" s="197">
        <f t="shared" si="25"/>
        <v>2544.8903212211094</v>
      </c>
      <c r="F145" s="197">
        <f t="shared" si="26"/>
        <v>2249.5832426747324</v>
      </c>
      <c r="G145" s="197">
        <f t="shared" si="27"/>
        <v>1749.7363080379721</v>
      </c>
      <c r="H145" s="197">
        <f t="shared" si="28"/>
        <v>1711.7915037276023</v>
      </c>
      <c r="I145" s="197">
        <f t="shared" si="29"/>
        <v>1210.9443954104152</v>
      </c>
      <c r="J145" s="197">
        <f t="shared" si="30"/>
        <v>1293.9974431658845</v>
      </c>
    </row>
    <row r="146" spans="1:10" x14ac:dyDescent="0.35">
      <c r="A146" s="200">
        <f t="shared" si="24"/>
        <v>44075</v>
      </c>
      <c r="B146" s="199">
        <v>59823.68</v>
      </c>
      <c r="C146" s="199">
        <v>1209.76</v>
      </c>
      <c r="D146" s="199">
        <v>137</v>
      </c>
      <c r="E146" s="197">
        <f t="shared" si="25"/>
        <v>2604.6556989339078</v>
      </c>
      <c r="F146" s="197">
        <f t="shared" si="26"/>
        <v>2262.7427218957923</v>
      </c>
      <c r="G146" s="197">
        <f t="shared" si="27"/>
        <v>1729.956550886257</v>
      </c>
      <c r="H146" s="197">
        <f t="shared" si="28"/>
        <v>1718.4241565767497</v>
      </c>
      <c r="I146" s="197">
        <f t="shared" si="29"/>
        <v>1209.1791703442193</v>
      </c>
      <c r="J146" s="197">
        <f t="shared" si="30"/>
        <v>1296.3990215912852</v>
      </c>
    </row>
    <row r="147" spans="1:10" x14ac:dyDescent="0.35">
      <c r="A147" s="200">
        <f t="shared" si="24"/>
        <v>44105</v>
      </c>
      <c r="B147" s="199">
        <v>58590.32</v>
      </c>
      <c r="C147" s="199">
        <v>1213.5820000000001</v>
      </c>
      <c r="D147" s="199">
        <v>136.9</v>
      </c>
      <c r="E147" s="197">
        <f t="shared" si="25"/>
        <v>2550.9565926128466</v>
      </c>
      <c r="F147" s="197">
        <f t="shared" si="26"/>
        <v>2275.9791806613671</v>
      </c>
      <c r="G147" s="197">
        <f t="shared" si="27"/>
        <v>1735.4220100992311</v>
      </c>
      <c r="H147" s="197">
        <f t="shared" si="28"/>
        <v>1725.0825088663498</v>
      </c>
      <c r="I147" s="197">
        <f t="shared" si="29"/>
        <v>1208.2965578111214</v>
      </c>
      <c r="J147" s="197">
        <f t="shared" si="30"/>
        <v>1298.8050571962297</v>
      </c>
    </row>
    <row r="148" spans="1:10" x14ac:dyDescent="0.35">
      <c r="A148" s="200">
        <f t="shared" si="24"/>
        <v>44136</v>
      </c>
      <c r="B148" s="199">
        <v>56765.68</v>
      </c>
      <c r="C148" s="199">
        <v>1204.403</v>
      </c>
      <c r="D148" s="199">
        <v>137.5</v>
      </c>
      <c r="E148" s="197">
        <f t="shared" si="25"/>
        <v>2471.5138205449502</v>
      </c>
      <c r="F148" s="197">
        <f t="shared" si="26"/>
        <v>2289.2930692818509</v>
      </c>
      <c r="G148" s="197">
        <f t="shared" si="27"/>
        <v>1722.2960419893705</v>
      </c>
      <c r="H148" s="197">
        <f t="shared" si="28"/>
        <v>1731.7666601736389</v>
      </c>
      <c r="I148" s="197">
        <f t="shared" si="29"/>
        <v>1213.5922330097092</v>
      </c>
      <c r="J148" s="197">
        <f t="shared" si="30"/>
        <v>1301.2155582529647</v>
      </c>
    </row>
    <row r="149" spans="1:10" x14ac:dyDescent="0.35">
      <c r="A149" s="200">
        <f t="shared" si="24"/>
        <v>44166</v>
      </c>
      <c r="B149" s="199">
        <v>62764.58</v>
      </c>
      <c r="C149" s="199">
        <v>1216.7840000000001</v>
      </c>
      <c r="D149" s="199">
        <v>137.69999999999999</v>
      </c>
      <c r="E149" s="197">
        <f t="shared" si="25"/>
        <v>2732.6991751124833</v>
      </c>
      <c r="F149" s="197">
        <f t="shared" si="26"/>
        <v>2302.6848407018369</v>
      </c>
      <c r="G149" s="197">
        <f t="shared" si="27"/>
        <v>1740.0008694398755</v>
      </c>
      <c r="H149" s="197">
        <f t="shared" si="28"/>
        <v>1738.4767104616833</v>
      </c>
      <c r="I149" s="197">
        <f t="shared" si="29"/>
        <v>1215.357458075905</v>
      </c>
      <c r="J149" s="197">
        <f t="shared" si="30"/>
        <v>1303.6305330490898</v>
      </c>
    </row>
    <row r="150" spans="1:10" x14ac:dyDescent="0.35">
      <c r="A150" s="200">
        <f t="shared" si="24"/>
        <v>44197</v>
      </c>
      <c r="B150" s="199">
        <v>63846.13</v>
      </c>
      <c r="C150" s="199">
        <v>1221.2360000000001</v>
      </c>
      <c r="D150" s="199">
        <v>137.4</v>
      </c>
      <c r="E150" s="197">
        <f t="shared" si="25"/>
        <v>2779.788644887361</v>
      </c>
      <c r="F150" s="197">
        <f t="shared" si="26"/>
        <v>2316.1549505155267</v>
      </c>
      <c r="G150" s="197">
        <f t="shared" si="27"/>
        <v>1746.3672285231196</v>
      </c>
      <c r="H150" s="197">
        <f t="shared" si="28"/>
        <v>1745.2127600808753</v>
      </c>
      <c r="I150" s="197">
        <f t="shared" si="29"/>
        <v>1212.7096204766112</v>
      </c>
      <c r="J150" s="197">
        <f t="shared" si="30"/>
        <v>1306.049989887586</v>
      </c>
    </row>
    <row r="151" spans="1:10" x14ac:dyDescent="0.35">
      <c r="A151" s="200">
        <f t="shared" si="24"/>
        <v>44228</v>
      </c>
      <c r="B151" s="199">
        <v>63640.32</v>
      </c>
      <c r="C151" s="199">
        <v>1207.7070000000001</v>
      </c>
      <c r="D151" s="199">
        <v>138.19999999999999</v>
      </c>
      <c r="E151" s="197">
        <f t="shared" si="25"/>
        <v>2770.8279091152122</v>
      </c>
      <c r="F151" s="197">
        <f t="shared" si="26"/>
        <v>2329.7038569822303</v>
      </c>
      <c r="G151" s="197">
        <f t="shared" si="27"/>
        <v>1727.0207613090108</v>
      </c>
      <c r="H151" s="197">
        <f t="shared" si="28"/>
        <v>1751.974909770433</v>
      </c>
      <c r="I151" s="197">
        <f t="shared" si="29"/>
        <v>1219.7705207413946</v>
      </c>
      <c r="J151" s="197">
        <f t="shared" si="30"/>
        <v>1308.4739370868438</v>
      </c>
    </row>
    <row r="152" spans="1:10" x14ac:dyDescent="0.35">
      <c r="A152" s="200">
        <f t="shared" si="24"/>
        <v>44256</v>
      </c>
      <c r="B152" s="199">
        <v>66418.02</v>
      </c>
      <c r="C152" s="199">
        <v>1177.251</v>
      </c>
      <c r="D152" s="199">
        <v>138.9</v>
      </c>
      <c r="E152" s="197">
        <f t="shared" si="25"/>
        <v>2891.7658409664241</v>
      </c>
      <c r="F152" s="197">
        <f t="shared" si="26"/>
        <v>2343.3320210419556</v>
      </c>
      <c r="G152" s="197">
        <f t="shared" si="27"/>
        <v>1683.4686875805091</v>
      </c>
      <c r="H152" s="197">
        <f t="shared" si="28"/>
        <v>1758.7632606599072</v>
      </c>
      <c r="I152" s="197">
        <f t="shared" si="29"/>
        <v>1225.9488084730806</v>
      </c>
      <c r="J152" s="197">
        <f t="shared" si="30"/>
        <v>1310.9023829806924</v>
      </c>
    </row>
    <row r="153" spans="1:10" x14ac:dyDescent="0.35">
      <c r="A153" s="200">
        <f t="shared" si="24"/>
        <v>44287</v>
      </c>
      <c r="B153" s="199">
        <v>68987.39</v>
      </c>
      <c r="C153" s="199">
        <v>1159.7170000000001</v>
      </c>
      <c r="D153" s="199">
        <v>139.6</v>
      </c>
      <c r="E153" s="197">
        <f t="shared" si="25"/>
        <v>3003.6333190816085</v>
      </c>
      <c r="F153" s="197">
        <f t="shared" si="26"/>
        <v>2357.0399063310906</v>
      </c>
      <c r="G153" s="197">
        <f t="shared" si="27"/>
        <v>1658.3950711911102</v>
      </c>
      <c r="H153" s="197">
        <f t="shared" si="28"/>
        <v>1765.5779142706945</v>
      </c>
      <c r="I153" s="197">
        <f t="shared" si="29"/>
        <v>1232.1270962047663</v>
      </c>
      <c r="J153" s="197">
        <f t="shared" si="30"/>
        <v>1313.335335918428</v>
      </c>
    </row>
    <row r="154" spans="1:10" x14ac:dyDescent="0.35">
      <c r="A154" s="200">
        <f t="shared" si="24"/>
        <v>44317</v>
      </c>
      <c r="B154" s="199">
        <v>70636.009999999995</v>
      </c>
      <c r="C154" s="199">
        <v>1160.3920000000001</v>
      </c>
      <c r="D154" s="199">
        <v>140.30000000000001</v>
      </c>
      <c r="E154" s="197">
        <f t="shared" si="25"/>
        <v>3075.4123784503472</v>
      </c>
      <c r="F154" s="197">
        <f t="shared" si="26"/>
        <v>2370.8279791981759</v>
      </c>
      <c r="G154" s="197">
        <f t="shared" si="27"/>
        <v>1659.3603210521142</v>
      </c>
      <c r="H154" s="197">
        <f t="shared" si="28"/>
        <v>1772.4189725175538</v>
      </c>
      <c r="I154" s="197">
        <f t="shared" si="29"/>
        <v>1238.3053839364522</v>
      </c>
      <c r="J154" s="197">
        <f t="shared" si="30"/>
        <v>1315.7728042648423</v>
      </c>
    </row>
    <row r="155" spans="1:10" x14ac:dyDescent="0.35">
      <c r="A155" s="200">
        <f t="shared" si="24"/>
        <v>44348</v>
      </c>
      <c r="B155" s="199">
        <v>73068.22</v>
      </c>
      <c r="C155" s="199">
        <v>1167.7070000000001</v>
      </c>
      <c r="D155" s="199">
        <v>141</v>
      </c>
      <c r="E155" s="197">
        <f t="shared" si="25"/>
        <v>3181.3080645315786</v>
      </c>
      <c r="F155" s="197">
        <f t="shared" si="26"/>
        <v>2384.6967087197695</v>
      </c>
      <c r="G155" s="197">
        <f t="shared" si="27"/>
        <v>1669.8207695458098</v>
      </c>
      <c r="H155" s="197">
        <f t="shared" si="28"/>
        <v>1779.2865377101325</v>
      </c>
      <c r="I155" s="197">
        <f t="shared" si="29"/>
        <v>1244.483671668138</v>
      </c>
      <c r="J155" s="197">
        <f t="shared" si="30"/>
        <v>1318.214796400252</v>
      </c>
    </row>
    <row r="156" spans="1:10" x14ac:dyDescent="0.35">
      <c r="A156" s="200">
        <f t="shared" si="24"/>
        <v>44378</v>
      </c>
      <c r="B156" s="199">
        <v>74881.47</v>
      </c>
      <c r="C156" s="199">
        <v>1178.9092348807285</v>
      </c>
      <c r="D156" s="199">
        <v>141.4</v>
      </c>
      <c r="E156" s="197">
        <f t="shared" si="25"/>
        <v>3260.2549288182945</v>
      </c>
      <c r="F156" s="197">
        <f t="shared" si="26"/>
        <v>2398.6465667164071</v>
      </c>
      <c r="G156" s="197">
        <f t="shared" si="27"/>
        <v>1685.8399631184875</v>
      </c>
      <c r="H156" s="197">
        <f t="shared" si="28"/>
        <v>1786.1807125544954</v>
      </c>
      <c r="I156" s="197">
        <f t="shared" si="29"/>
        <v>1248.0141218005299</v>
      </c>
      <c r="J156" s="197">
        <f t="shared" si="30"/>
        <v>1320.6613207205269</v>
      </c>
    </row>
    <row r="157" spans="1:10" x14ac:dyDescent="0.35">
      <c r="A157" s="200">
        <f t="shared" si="24"/>
        <v>44409</v>
      </c>
      <c r="B157" s="199">
        <v>75483</v>
      </c>
      <c r="C157" s="199">
        <v>1191.0519999999999</v>
      </c>
      <c r="D157" s="199">
        <v>142.30000000000001</v>
      </c>
      <c r="E157" s="197">
        <f t="shared" si="25"/>
        <v>3286.4448680293176</v>
      </c>
      <c r="F157" s="197">
        <f t="shared" si="26"/>
        <v>2412.6780277686512</v>
      </c>
      <c r="G157" s="197">
        <f t="shared" si="27"/>
        <v>1703.2041147386078</v>
      </c>
      <c r="H157" s="197">
        <f t="shared" si="28"/>
        <v>1793.1016001546609</v>
      </c>
      <c r="I157" s="197">
        <f t="shared" si="29"/>
        <v>1255.9576345984117</v>
      </c>
      <c r="J157" s="197">
        <f t="shared" si="30"/>
        <v>1323.1123856371187</v>
      </c>
    </row>
    <row r="158" spans="1:10" x14ac:dyDescent="0.35">
      <c r="A158" s="200">
        <f t="shared" si="24"/>
        <v>44440</v>
      </c>
      <c r="B158" s="199">
        <v>76715.55</v>
      </c>
      <c r="C158" s="199">
        <v>1189.5719999999999</v>
      </c>
      <c r="D158" s="199">
        <v>142.6</v>
      </c>
      <c r="E158" s="197">
        <f t="shared" si="25"/>
        <v>3340.1087078619889</v>
      </c>
      <c r="F158" s="197">
        <f t="shared" si="26"/>
        <v>2426.7915692332381</v>
      </c>
      <c r="G158" s="197">
        <f t="shared" si="27"/>
        <v>1701.0877150433694</v>
      </c>
      <c r="H158" s="197">
        <f t="shared" si="28"/>
        <v>1800.049304014143</v>
      </c>
      <c r="I158" s="197">
        <f t="shared" si="29"/>
        <v>1258.6054721977055</v>
      </c>
      <c r="J158" s="197">
        <f t="shared" si="30"/>
        <v>1325.5679995770909</v>
      </c>
    </row>
    <row r="159" spans="1:10" x14ac:dyDescent="0.35">
      <c r="A159" s="200">
        <f t="shared" si="24"/>
        <v>44470</v>
      </c>
      <c r="B159" s="199">
        <v>75008.990000000005</v>
      </c>
      <c r="C159" s="199">
        <v>1172.973</v>
      </c>
      <c r="D159" s="199">
        <v>142.9</v>
      </c>
      <c r="E159" s="197">
        <f t="shared" si="25"/>
        <v>3265.8070061015383</v>
      </c>
      <c r="F159" s="197">
        <f t="shared" si="26"/>
        <v>2440.9876712593168</v>
      </c>
      <c r="G159" s="197">
        <f t="shared" si="27"/>
        <v>1677.3511484614351</v>
      </c>
      <c r="H159" s="197">
        <f t="shared" si="28"/>
        <v>1807.0239280374992</v>
      </c>
      <c r="I159" s="197">
        <f t="shared" si="29"/>
        <v>1261.2533097969995</v>
      </c>
      <c r="J159" s="197">
        <f t="shared" si="30"/>
        <v>1328.0281709831465</v>
      </c>
    </row>
    <row r="160" spans="1:10" x14ac:dyDescent="0.35">
      <c r="A160" s="200">
        <f t="shared" si="24"/>
        <v>44501</v>
      </c>
      <c r="B160" s="199">
        <v>78771.100000000006</v>
      </c>
      <c r="C160" s="199">
        <v>1160.6120000000001</v>
      </c>
      <c r="D160" s="199">
        <v>143.9</v>
      </c>
      <c r="E160" s="197">
        <f t="shared" si="25"/>
        <v>3429.6050414533629</v>
      </c>
      <c r="F160" s="197">
        <f t="shared" si="26"/>
        <v>2455.2668168047858</v>
      </c>
      <c r="G160" s="197">
        <f t="shared" si="27"/>
        <v>1659.6749210068119</v>
      </c>
      <c r="H160" s="197">
        <f t="shared" si="28"/>
        <v>1814.0255765318843</v>
      </c>
      <c r="I160" s="197">
        <f t="shared" si="29"/>
        <v>1270.0794351279792</v>
      </c>
      <c r="J160" s="197">
        <f t="shared" si="30"/>
        <v>1330.4929083136581</v>
      </c>
    </row>
    <row r="161" spans="1:22" x14ac:dyDescent="0.35">
      <c r="A161" s="200">
        <f t="shared" si="24"/>
        <v>44531</v>
      </c>
      <c r="B161" s="199">
        <v>77493.75</v>
      </c>
      <c r="C161" s="199">
        <v>1170.7</v>
      </c>
      <c r="D161" s="199">
        <v>144.19999999999999</v>
      </c>
      <c r="E161" s="197">
        <f t="shared" si="25"/>
        <v>3373.9906600406307</v>
      </c>
      <c r="F161" s="197">
        <f t="shared" si="26"/>
        <v>2469.6294916527208</v>
      </c>
      <c r="G161" s="197">
        <f t="shared" si="27"/>
        <v>1674.1007589294913</v>
      </c>
      <c r="H161" s="197">
        <f t="shared" si="28"/>
        <v>1821.0543542086109</v>
      </c>
      <c r="I161" s="197">
        <f t="shared" si="29"/>
        <v>1272.727272727273</v>
      </c>
      <c r="J161" s="197">
        <f t="shared" si="30"/>
        <v>1332.9622200426959</v>
      </c>
      <c r="N161" s="195"/>
    </row>
    <row r="162" spans="1:22" x14ac:dyDescent="0.35">
      <c r="A162" s="200">
        <f t="shared" si="24"/>
        <v>44562</v>
      </c>
      <c r="B162" s="199">
        <v>79865.73</v>
      </c>
      <c r="C162" s="199">
        <v>1190.1656314699794</v>
      </c>
      <c r="D162" s="199">
        <v>144</v>
      </c>
      <c r="E162" s="197">
        <f t="shared" si="25"/>
        <v>3477.2639997074189</v>
      </c>
      <c r="F162" s="197">
        <f t="shared" si="26"/>
        <v>2484.0761844279032</v>
      </c>
      <c r="G162" s="197">
        <f t="shared" si="27"/>
        <v>1701.9366079231997</v>
      </c>
      <c r="H162" s="197">
        <f t="shared" si="28"/>
        <v>1828.1103661847144</v>
      </c>
      <c r="I162" s="197">
        <f t="shared" si="29"/>
        <v>1270.9620476610771</v>
      </c>
      <c r="J162" s="197">
        <f t="shared" si="30"/>
        <v>1335.4361146600581</v>
      </c>
      <c r="N162" s="195"/>
    </row>
    <row r="163" spans="1:22" x14ac:dyDescent="0.35">
      <c r="A163" s="200">
        <f t="shared" si="24"/>
        <v>44593</v>
      </c>
      <c r="B163" s="199">
        <v>79536.98</v>
      </c>
      <c r="C163" s="199">
        <v>1149.7</v>
      </c>
      <c r="D163" s="199">
        <v>145.30000000000001</v>
      </c>
      <c r="E163" s="197">
        <f t="shared" si="25"/>
        <v>3462.9505946974873</v>
      </c>
      <c r="F163" s="197">
        <f t="shared" si="26"/>
        <v>2498.6073866134429</v>
      </c>
      <c r="G163" s="197">
        <f t="shared" si="27"/>
        <v>1644.0707632538108</v>
      </c>
      <c r="H163" s="197">
        <f t="shared" si="28"/>
        <v>1835.1937179845261</v>
      </c>
      <c r="I163" s="197">
        <f t="shared" si="29"/>
        <v>1282.4360105913509</v>
      </c>
      <c r="J163" s="197">
        <f t="shared" si="30"/>
        <v>1337.9146006712992</v>
      </c>
      <c r="N163" s="195"/>
    </row>
    <row r="164" spans="1:22" x14ac:dyDescent="0.35">
      <c r="A164" s="200">
        <f t="shared" si="24"/>
        <v>44621</v>
      </c>
      <c r="B164" s="199">
        <v>79759.63</v>
      </c>
      <c r="C164" s="199">
        <v>1141.5</v>
      </c>
      <c r="D164" s="199">
        <v>146.80000000000001</v>
      </c>
      <c r="E164" s="197">
        <f t="shared" si="25"/>
        <v>3472.6445251171417</v>
      </c>
      <c r="F164" s="197">
        <f t="shared" si="26"/>
        <v>2513.2235925674986</v>
      </c>
      <c r="G164" s="197">
        <f t="shared" si="27"/>
        <v>1632.3447649423545</v>
      </c>
      <c r="H164" s="197">
        <f t="shared" si="28"/>
        <v>1842.3045155412506</v>
      </c>
      <c r="I164" s="197">
        <f t="shared" si="29"/>
        <v>1295.6751985878204</v>
      </c>
      <c r="J164" s="197">
        <f t="shared" si="30"/>
        <v>1340.3976865977595</v>
      </c>
      <c r="N164" s="196"/>
    </row>
    <row r="165" spans="1:22" x14ac:dyDescent="0.35">
      <c r="A165" s="200">
        <f t="shared" si="24"/>
        <v>44652</v>
      </c>
      <c r="B165" s="199">
        <v>82914.679999999993</v>
      </c>
      <c r="C165" s="199">
        <v>1107.24081</v>
      </c>
      <c r="D165" s="199">
        <v>148.9</v>
      </c>
      <c r="E165" s="197">
        <f t="shared" si="25"/>
        <v>3610.0118512816539</v>
      </c>
      <c r="F165" s="197">
        <f t="shared" si="26"/>
        <v>2527.9252995400961</v>
      </c>
      <c r="G165" s="197">
        <f t="shared" si="27"/>
        <v>1583.3541302970059</v>
      </c>
      <c r="H165" s="197">
        <f t="shared" si="28"/>
        <v>1849.44286519855</v>
      </c>
      <c r="I165" s="197">
        <f t="shared" si="29"/>
        <v>1314.2100617828778</v>
      </c>
      <c r="J165" s="197">
        <f t="shared" si="30"/>
        <v>1342.885380976594</v>
      </c>
      <c r="M165" s="194"/>
      <c r="N165" s="195"/>
      <c r="O165" s="194"/>
      <c r="P165" s="194"/>
      <c r="R165" s="194"/>
      <c r="S165" s="194"/>
      <c r="T165" s="194"/>
      <c r="U165" s="194"/>
      <c r="V165" s="194"/>
    </row>
    <row r="166" spans="1:22" x14ac:dyDescent="0.35">
      <c r="A166" s="200">
        <f t="shared" ref="A166:A187" si="31">DATE(YEAR(A165),MONTH(A165)+1,1)</f>
        <v>44682</v>
      </c>
      <c r="B166" s="199">
        <v>78800.53</v>
      </c>
      <c r="C166" s="199">
        <v>1068.7</v>
      </c>
      <c r="D166" s="199">
        <v>149.80000000000001</v>
      </c>
      <c r="E166" s="197">
        <f t="shared" si="25"/>
        <v>3430.8863905315143</v>
      </c>
      <c r="F166" s="197">
        <f t="shared" si="26"/>
        <v>2542.7130076900448</v>
      </c>
      <c r="G166" s="197">
        <f t="shared" si="27"/>
        <v>1528.2407799333284</v>
      </c>
      <c r="H166" s="197">
        <f t="shared" si="28"/>
        <v>1856.6088737121352</v>
      </c>
      <c r="I166" s="197">
        <f t="shared" si="29"/>
        <v>1322.1535745807596</v>
      </c>
      <c r="J166" s="197">
        <f t="shared" si="30"/>
        <v>1345.3776923608027</v>
      </c>
      <c r="N166" s="193"/>
    </row>
    <row r="167" spans="1:22" x14ac:dyDescent="0.35">
      <c r="A167" s="200">
        <f t="shared" si="31"/>
        <v>44713</v>
      </c>
      <c r="B167" s="199">
        <v>78845.48</v>
      </c>
      <c r="C167" s="199">
        <v>1067.97</v>
      </c>
      <c r="D167" s="198">
        <v>151.9</v>
      </c>
      <c r="E167" s="197">
        <f t="shared" ref="E167:E187" si="32">E166*B167/B166</f>
        <v>3432.8434629427575</v>
      </c>
      <c r="F167" s="197">
        <f t="shared" ref="F167:F187" si="33">F166*(1+F$4)^(1/12)</f>
        <v>2557.5872201019542</v>
      </c>
      <c r="G167" s="197">
        <f t="shared" ref="G167:G187" si="34">G166*C167/C166</f>
        <v>1527.1968800836498</v>
      </c>
      <c r="H167" s="197">
        <f t="shared" ref="H167:H187" si="35">H166*(1+H$4)^(1/12)</f>
        <v>1863.8026482513615</v>
      </c>
      <c r="I167" s="197">
        <f t="shared" ref="I167:I187" si="36">I166*D167/D166</f>
        <v>1340.688437775817</v>
      </c>
      <c r="J167" s="197">
        <f t="shared" ref="J167:J187" si="37">J166*(1+J$4)^(1/12)</f>
        <v>1347.8746293192592</v>
      </c>
      <c r="N167" s="193"/>
      <c r="O167" s="201"/>
    </row>
    <row r="168" spans="1:22" x14ac:dyDescent="0.35">
      <c r="A168" s="200">
        <f t="shared" si="31"/>
        <v>44743</v>
      </c>
      <c r="B168" s="199">
        <v>71981.649999999994</v>
      </c>
      <c r="C168" s="199">
        <v>1044.68</v>
      </c>
      <c r="D168" s="198">
        <v>152.9</v>
      </c>
      <c r="E168" s="197">
        <f t="shared" si="32"/>
        <v>3134.0000296064345</v>
      </c>
      <c r="F168" s="197">
        <f t="shared" si="33"/>
        <v>2572.5484428033478</v>
      </c>
      <c r="G168" s="197">
        <f t="shared" si="34"/>
        <v>1493.892184879526</v>
      </c>
      <c r="H168" s="197">
        <f t="shared" si="35"/>
        <v>1871.0242964008316</v>
      </c>
      <c r="I168" s="197">
        <f t="shared" si="36"/>
        <v>1349.5145631067967</v>
      </c>
      <c r="J168" s="197">
        <f t="shared" si="37"/>
        <v>1350.3762004367402</v>
      </c>
      <c r="N168" s="193"/>
      <c r="O168" s="201"/>
    </row>
    <row r="169" spans="1:22" x14ac:dyDescent="0.35">
      <c r="A169" s="200">
        <f t="shared" si="31"/>
        <v>44774</v>
      </c>
      <c r="B169" s="199">
        <v>75333.210000000006</v>
      </c>
      <c r="C169" s="199">
        <v>1085.46</v>
      </c>
      <c r="D169" s="198">
        <v>153.1</v>
      </c>
      <c r="E169" s="197">
        <f t="shared" si="32"/>
        <v>3279.9231800097355</v>
      </c>
      <c r="F169" s="197">
        <f t="shared" si="33"/>
        <v>2587.5971847818796</v>
      </c>
      <c r="G169" s="197">
        <f t="shared" si="34"/>
        <v>1552.2075764821095</v>
      </c>
      <c r="H169" s="197">
        <f t="shared" si="35"/>
        <v>1878.273926162005</v>
      </c>
      <c r="I169" s="197">
        <f t="shared" si="36"/>
        <v>1351.2797881729925</v>
      </c>
      <c r="J169" s="197">
        <f t="shared" si="37"/>
        <v>1352.8824143139555</v>
      </c>
      <c r="N169" s="193"/>
      <c r="O169" s="201"/>
    </row>
    <row r="170" spans="1:22" x14ac:dyDescent="0.35">
      <c r="A170" s="200">
        <f t="shared" si="31"/>
        <v>44805</v>
      </c>
      <c r="B170" s="199">
        <v>74122.63</v>
      </c>
      <c r="C170" s="199">
        <v>1055.7</v>
      </c>
      <c r="D170" s="198">
        <v>152.6</v>
      </c>
      <c r="E170" s="197">
        <f t="shared" si="32"/>
        <v>3227.2158892510356</v>
      </c>
      <c r="F170" s="197">
        <f t="shared" si="33"/>
        <v>2602.7339580026487</v>
      </c>
      <c r="G170" s="197">
        <f t="shared" si="34"/>
        <v>1509.6507826102879</v>
      </c>
      <c r="H170" s="197">
        <f t="shared" si="35"/>
        <v>1885.5516459548123</v>
      </c>
      <c r="I170" s="197">
        <f t="shared" si="36"/>
        <v>1346.8667255075027</v>
      </c>
      <c r="J170" s="197">
        <f t="shared" si="37"/>
        <v>1355.3932795675769</v>
      </c>
      <c r="N170" s="193"/>
      <c r="O170" s="201"/>
    </row>
    <row r="171" spans="1:22" x14ac:dyDescent="0.35">
      <c r="A171" s="200">
        <f t="shared" si="31"/>
        <v>44835</v>
      </c>
      <c r="B171" s="199">
        <v>70967.39</v>
      </c>
      <c r="C171" s="199">
        <v>1050.1199999999999</v>
      </c>
      <c r="D171" s="198">
        <v>152.69999999999999</v>
      </c>
      <c r="E171" s="197">
        <f t="shared" si="32"/>
        <v>3089.8402907003574</v>
      </c>
      <c r="F171" s="197">
        <f t="shared" si="33"/>
        <v>2617.9592774256184</v>
      </c>
      <c r="G171" s="197">
        <f t="shared" si="34"/>
        <v>1501.6713837593211</v>
      </c>
      <c r="H171" s="197">
        <f t="shared" si="35"/>
        <v>1892.8575646192778</v>
      </c>
      <c r="I171" s="197">
        <f t="shared" si="36"/>
        <v>1347.7493380406006</v>
      </c>
      <c r="J171" s="197">
        <f t="shared" si="37"/>
        <v>1357.9088048302688</v>
      </c>
      <c r="N171" s="193"/>
      <c r="O171" s="201"/>
    </row>
    <row r="172" spans="1:22" x14ac:dyDescent="0.35">
      <c r="A172" s="200">
        <f t="shared" si="31"/>
        <v>44866</v>
      </c>
      <c r="B172" s="199">
        <v>74921.23</v>
      </c>
      <c r="C172" s="199">
        <v>1039.5899999999999</v>
      </c>
      <c r="D172" s="198">
        <v>153.80000000000001</v>
      </c>
      <c r="E172" s="197">
        <f t="shared" si="32"/>
        <v>3261.9860344705971</v>
      </c>
      <c r="F172" s="197">
        <f t="shared" si="33"/>
        <v>2633.2736610231336</v>
      </c>
      <c r="G172" s="197">
        <f t="shared" si="34"/>
        <v>1486.6134859276583</v>
      </c>
      <c r="H172" s="197">
        <f t="shared" si="35"/>
        <v>1900.1917914171463</v>
      </c>
      <c r="I172" s="197">
        <f t="shared" si="36"/>
        <v>1357.4580759046785</v>
      </c>
      <c r="J172" s="197">
        <f t="shared" si="37"/>
        <v>1360.4289987507168</v>
      </c>
      <c r="N172" s="193"/>
      <c r="O172" s="201"/>
    </row>
    <row r="173" spans="1:22" x14ac:dyDescent="0.35">
      <c r="A173" s="200">
        <f t="shared" si="31"/>
        <v>44896</v>
      </c>
      <c r="B173" s="199">
        <v>79070.81</v>
      </c>
      <c r="C173" s="199">
        <v>1068.8499999999999</v>
      </c>
      <c r="D173" s="198">
        <v>154</v>
      </c>
      <c r="E173" s="197">
        <f t="shared" si="32"/>
        <v>3442.6540775462181</v>
      </c>
      <c r="F173" s="197">
        <f t="shared" si="33"/>
        <v>2648.6776297975439</v>
      </c>
      <c r="G173" s="197">
        <f t="shared" si="34"/>
        <v>1528.45527990244</v>
      </c>
      <c r="H173" s="197">
        <f t="shared" si="35"/>
        <v>1907.5544360335173</v>
      </c>
      <c r="I173" s="197">
        <f t="shared" si="36"/>
        <v>1359.2233009708743</v>
      </c>
      <c r="J173" s="197">
        <f t="shared" si="37"/>
        <v>1362.9538699936581</v>
      </c>
      <c r="N173" s="193"/>
      <c r="O173" s="201"/>
    </row>
    <row r="174" spans="1:22" x14ac:dyDescent="0.35">
      <c r="A174" s="200">
        <f t="shared" si="31"/>
        <v>44927</v>
      </c>
      <c r="B174" s="199">
        <v>75200.12</v>
      </c>
      <c r="C174" s="199">
        <v>1051.2</v>
      </c>
      <c r="D174" s="198">
        <v>153.1</v>
      </c>
      <c r="E174" s="197">
        <f t="shared" si="32"/>
        <v>3274.12859119522</v>
      </c>
      <c r="F174" s="197">
        <f t="shared" si="33"/>
        <v>2664.1717077989269</v>
      </c>
      <c r="G174" s="197">
        <f t="shared" si="34"/>
        <v>1503.2157835369278</v>
      </c>
      <c r="H174" s="197">
        <f t="shared" si="35"/>
        <v>1914.9456085784857</v>
      </c>
      <c r="I174" s="197">
        <f t="shared" si="36"/>
        <v>1351.2797881729925</v>
      </c>
      <c r="J174" s="197">
        <f t="shared" si="37"/>
        <v>1365.4834272399112</v>
      </c>
      <c r="N174" s="193"/>
      <c r="O174" s="201"/>
    </row>
    <row r="175" spans="1:22" x14ac:dyDescent="0.35">
      <c r="A175" s="200">
        <f t="shared" si="31"/>
        <v>44958</v>
      </c>
      <c r="B175" s="199">
        <v>80710.34</v>
      </c>
      <c r="C175" s="199">
        <v>1083.68</v>
      </c>
      <c r="D175" s="198">
        <v>153.9</v>
      </c>
      <c r="E175" s="197">
        <f t="shared" si="32"/>
        <v>3514.0373685452523</v>
      </c>
      <c r="F175" s="197">
        <f t="shared" si="33"/>
        <v>2679.7564221429184</v>
      </c>
      <c r="G175" s="197">
        <f t="shared" si="34"/>
        <v>1549.6621768486473</v>
      </c>
      <c r="H175" s="197">
        <f t="shared" si="35"/>
        <v>1922.3654195887884</v>
      </c>
      <c r="I175" s="197">
        <f t="shared" si="36"/>
        <v>1358.3406884377764</v>
      </c>
      <c r="J175" s="197">
        <f t="shared" si="37"/>
        <v>1368.0176791864053</v>
      </c>
      <c r="N175" s="193"/>
      <c r="O175" s="201"/>
    </row>
    <row r="176" spans="1:22" x14ac:dyDescent="0.35">
      <c r="A176" s="200">
        <f t="shared" si="31"/>
        <v>44986</v>
      </c>
      <c r="B176" s="199">
        <v>78945.78</v>
      </c>
      <c r="C176" s="199">
        <v>1062.08</v>
      </c>
      <c r="D176" s="198">
        <v>154.5</v>
      </c>
      <c r="E176" s="197">
        <f t="shared" si="32"/>
        <v>3437.2104120606155</v>
      </c>
      <c r="F176" s="197">
        <f t="shared" si="33"/>
        <v>2695.4323030286432</v>
      </c>
      <c r="G176" s="197">
        <f t="shared" si="34"/>
        <v>1518.7741812965185</v>
      </c>
      <c r="H176" s="197">
        <f t="shared" si="35"/>
        <v>1929.8139800294573</v>
      </c>
      <c r="I176" s="197">
        <f t="shared" si="36"/>
        <v>1363.6363636363642</v>
      </c>
      <c r="J176" s="197">
        <f t="shared" si="37"/>
        <v>1370.5566345462109</v>
      </c>
      <c r="N176" s="193"/>
      <c r="O176" s="201"/>
    </row>
    <row r="177" spans="1:16" x14ac:dyDescent="0.35">
      <c r="A177" s="200">
        <f t="shared" si="31"/>
        <v>45017</v>
      </c>
      <c r="B177" s="199">
        <v>79355.64</v>
      </c>
      <c r="C177" s="199">
        <v>1085.02</v>
      </c>
      <c r="D177" s="198">
        <v>155.30000000000001</v>
      </c>
      <c r="E177" s="197">
        <f t="shared" si="32"/>
        <v>3455.0552551856968</v>
      </c>
      <c r="F177" s="197">
        <f t="shared" si="33"/>
        <v>2711.1998837567539</v>
      </c>
      <c r="G177" s="197">
        <f t="shared" si="34"/>
        <v>1551.5783765727144</v>
      </c>
      <c r="H177" s="197">
        <f t="shared" si="35"/>
        <v>1937.2914012954784</v>
      </c>
      <c r="I177" s="197">
        <f t="shared" si="36"/>
        <v>1370.6972639011481</v>
      </c>
      <c r="J177" s="197">
        <f t="shared" si="37"/>
        <v>1373.1003020485693</v>
      </c>
      <c r="N177" s="193"/>
      <c r="O177" s="201"/>
    </row>
    <row r="178" spans="1:16" x14ac:dyDescent="0.35">
      <c r="A178" s="200">
        <f t="shared" si="31"/>
        <v>45047</v>
      </c>
      <c r="B178" s="199">
        <v>80823.53</v>
      </c>
      <c r="C178" s="199">
        <v>1095.6500000000001</v>
      </c>
      <c r="D178" s="198">
        <v>156.4</v>
      </c>
      <c r="E178" s="197">
        <f t="shared" si="32"/>
        <v>3518.9655337561235</v>
      </c>
      <c r="F178" s="197">
        <f t="shared" si="33"/>
        <v>2727.059700747574</v>
      </c>
      <c r="G178" s="197">
        <f t="shared" si="34"/>
        <v>1566.7792743837852</v>
      </c>
      <c r="H178" s="197">
        <f t="shared" si="35"/>
        <v>1944.7977952134588</v>
      </c>
      <c r="I178" s="197">
        <f t="shared" si="36"/>
        <v>1380.4060017652257</v>
      </c>
      <c r="J178" s="197">
        <f t="shared" si="37"/>
        <v>1375.6486904389228</v>
      </c>
      <c r="N178" s="193"/>
      <c r="O178" s="201"/>
    </row>
    <row r="179" spans="1:16" x14ac:dyDescent="0.35">
      <c r="A179" s="200">
        <f t="shared" si="31"/>
        <v>45078</v>
      </c>
      <c r="B179" s="199">
        <v>77306.039999999994</v>
      </c>
      <c r="C179" s="199">
        <v>1077.1400000000001</v>
      </c>
      <c r="D179" s="198">
        <v>157</v>
      </c>
      <c r="E179" s="197">
        <f t="shared" si="32"/>
        <v>3365.8179778979238</v>
      </c>
      <c r="F179" s="197">
        <f t="shared" si="33"/>
        <v>2743.0122935593467</v>
      </c>
      <c r="G179" s="197">
        <f t="shared" si="34"/>
        <v>1540.3099781953638</v>
      </c>
      <c r="H179" s="197">
        <f t="shared" si="35"/>
        <v>1952.3332740432984</v>
      </c>
      <c r="I179" s="197">
        <f t="shared" si="36"/>
        <v>1385.7016769638135</v>
      </c>
      <c r="J179" s="197">
        <f t="shared" si="37"/>
        <v>1378.2018084789445</v>
      </c>
      <c r="N179" s="193"/>
      <c r="O179" s="201"/>
    </row>
    <row r="180" spans="1:16" x14ac:dyDescent="0.35">
      <c r="A180" s="200">
        <f t="shared" si="31"/>
        <v>45108</v>
      </c>
      <c r="B180" s="199">
        <v>79717.52</v>
      </c>
      <c r="C180" s="199">
        <v>1077.57</v>
      </c>
      <c r="D180" s="198">
        <v>157.19999999999999</v>
      </c>
      <c r="E180" s="197">
        <f t="shared" si="32"/>
        <v>3470.8111031096319</v>
      </c>
      <c r="F180" s="197">
        <f t="shared" si="33"/>
        <v>2759.0582049065915</v>
      </c>
      <c r="G180" s="197">
        <f t="shared" si="34"/>
        <v>1540.9248781068181</v>
      </c>
      <c r="H180" s="197">
        <f t="shared" si="35"/>
        <v>1959.8979504798683</v>
      </c>
      <c r="I180" s="197">
        <f t="shared" si="36"/>
        <v>1387.4669020300094</v>
      </c>
      <c r="J180" s="197">
        <f t="shared" si="37"/>
        <v>1380.7596649465688</v>
      </c>
      <c r="N180" s="193"/>
      <c r="O180" s="201"/>
    </row>
    <row r="181" spans="1:16" x14ac:dyDescent="0.35">
      <c r="A181" s="200">
        <f t="shared" si="31"/>
        <v>45139</v>
      </c>
      <c r="B181" s="199">
        <v>81166.080000000002</v>
      </c>
      <c r="C181" s="199">
        <v>1065.6500000000001</v>
      </c>
      <c r="D181" s="198">
        <v>158.1</v>
      </c>
      <c r="E181" s="197">
        <f t="shared" si="32"/>
        <v>3533.8797752349124</v>
      </c>
      <c r="F181" s="197">
        <f t="shared" si="33"/>
        <v>2775.1979806785666</v>
      </c>
      <c r="G181" s="197">
        <f t="shared" si="34"/>
        <v>1523.8792805613843</v>
      </c>
      <c r="H181" s="197">
        <f t="shared" si="35"/>
        <v>1967.4919376546975</v>
      </c>
      <c r="I181" s="197">
        <f t="shared" si="36"/>
        <v>1395.4104148278911</v>
      </c>
      <c r="J181" s="197">
        <f t="shared" si="37"/>
        <v>1383.3222686360214</v>
      </c>
      <c r="N181" s="193"/>
      <c r="O181" s="201"/>
    </row>
    <row r="182" spans="1:16" x14ac:dyDescent="0.35">
      <c r="A182" s="200">
        <f t="shared" si="31"/>
        <v>45170</v>
      </c>
      <c r="B182" s="199">
        <v>81421.399999999994</v>
      </c>
      <c r="C182" s="199">
        <v>1063.69</v>
      </c>
      <c r="D182" s="198">
        <v>158.69999999999999</v>
      </c>
      <c r="E182" s="197">
        <f t="shared" si="32"/>
        <v>3544.9961206862749</v>
      </c>
      <c r="F182" s="197">
        <f t="shared" si="33"/>
        <v>2791.4321699578418</v>
      </c>
      <c r="G182" s="197">
        <f t="shared" si="34"/>
        <v>1521.0764809649875</v>
      </c>
      <c r="H182" s="197">
        <f t="shared" si="35"/>
        <v>1975.1153491376633</v>
      </c>
      <c r="I182" s="197">
        <f t="shared" si="36"/>
        <v>1400.7060900264789</v>
      </c>
      <c r="J182" s="197">
        <f t="shared" si="37"/>
        <v>1385.8896283578495</v>
      </c>
      <c r="N182" s="193"/>
      <c r="O182" s="201"/>
    </row>
    <row r="183" spans="1:16" x14ac:dyDescent="0.35">
      <c r="A183" s="200">
        <f t="shared" si="31"/>
        <v>45200</v>
      </c>
      <c r="B183" s="199">
        <v>76289.98</v>
      </c>
      <c r="C183" s="199">
        <v>1035.8599999999999</v>
      </c>
      <c r="D183" s="198">
        <v>158.5</v>
      </c>
      <c r="E183" s="197">
        <f t="shared" si="32"/>
        <v>3321.579869017648</v>
      </c>
      <c r="F183" s="197">
        <f t="shared" si="33"/>
        <v>2807.7613250389768</v>
      </c>
      <c r="G183" s="197">
        <f t="shared" si="34"/>
        <v>1481.2795866957401</v>
      </c>
      <c r="H183" s="197">
        <f t="shared" si="35"/>
        <v>1982.768298938691</v>
      </c>
      <c r="I183" s="197">
        <f t="shared" si="36"/>
        <v>1398.9408649602831</v>
      </c>
      <c r="J183" s="197">
        <f t="shared" si="37"/>
        <v>1388.461752938952</v>
      </c>
      <c r="N183" s="193"/>
      <c r="O183" s="201"/>
    </row>
    <row r="184" spans="1:16" x14ac:dyDescent="0.35">
      <c r="A184" s="200">
        <f t="shared" si="31"/>
        <v>45231</v>
      </c>
      <c r="B184" s="199">
        <v>76062.87</v>
      </c>
      <c r="C184" s="199">
        <v>1039.7</v>
      </c>
      <c r="D184" s="198">
        <v>158.6</v>
      </c>
      <c r="E184" s="197">
        <f t="shared" si="32"/>
        <v>3311.6917552174791</v>
      </c>
      <c r="F184" s="197">
        <f t="shared" si="33"/>
        <v>2824.1860014473118</v>
      </c>
      <c r="G184" s="197">
        <f t="shared" si="34"/>
        <v>1486.7707859050076</v>
      </c>
      <c r="H184" s="197">
        <f t="shared" si="35"/>
        <v>1990.4509015094582</v>
      </c>
      <c r="I184" s="197">
        <f t="shared" si="36"/>
        <v>1399.823477493381</v>
      </c>
      <c r="J184" s="197">
        <f t="shared" si="37"/>
        <v>1391.03865122261</v>
      </c>
      <c r="N184" s="193"/>
      <c r="O184" s="201"/>
    </row>
    <row r="185" spans="1:16" x14ac:dyDescent="0.35">
      <c r="A185" s="200">
        <f t="shared" si="31"/>
        <v>45261</v>
      </c>
      <c r="B185" s="199">
        <v>81740.259999999995</v>
      </c>
      <c r="C185" s="199">
        <v>1084.33</v>
      </c>
      <c r="D185" s="198">
        <v>158.80000000000001</v>
      </c>
      <c r="E185" s="197">
        <f t="shared" si="32"/>
        <v>3558.8789262268579</v>
      </c>
      <c r="F185" s="197">
        <f t="shared" si="33"/>
        <v>2840.706757957867</v>
      </c>
      <c r="G185" s="197">
        <f t="shared" si="34"/>
        <v>1550.5916767147992</v>
      </c>
      <c r="H185" s="197">
        <f t="shared" si="35"/>
        <v>1998.1632717451068</v>
      </c>
      <c r="I185" s="197">
        <f t="shared" si="36"/>
        <v>1401.5887025595771</v>
      </c>
      <c r="J185" s="197">
        <f t="shared" si="37"/>
        <v>1393.6203320685174</v>
      </c>
      <c r="N185" s="193"/>
      <c r="O185" s="201"/>
    </row>
    <row r="186" spans="1:16" x14ac:dyDescent="0.35">
      <c r="A186" s="200">
        <f t="shared" si="31"/>
        <v>45292</v>
      </c>
      <c r="B186" s="199">
        <v>83726.97</v>
      </c>
      <c r="C186" s="199">
        <v>1121.52</v>
      </c>
      <c r="D186" s="198">
        <v>158.30000000000001</v>
      </c>
      <c r="E186" s="197">
        <f t="shared" si="32"/>
        <v>3645.3780436938714</v>
      </c>
      <c r="F186" s="197">
        <f t="shared" si="33"/>
        <v>2857.3241566143506</v>
      </c>
      <c r="G186" s="197">
        <f t="shared" si="34"/>
        <v>1603.7733690566356</v>
      </c>
      <c r="H186" s="197">
        <f t="shared" si="35"/>
        <v>2005.9055249859614</v>
      </c>
      <c r="I186" s="197">
        <f t="shared" si="36"/>
        <v>1397.1756398940872</v>
      </c>
      <c r="J186" s="197">
        <f t="shared" si="37"/>
        <v>1396.2068043528111</v>
      </c>
      <c r="P186" s="194"/>
    </row>
    <row r="187" spans="1:16" x14ac:dyDescent="0.35">
      <c r="A187" s="200">
        <f t="shared" si="31"/>
        <v>45323</v>
      </c>
      <c r="B187" s="199">
        <v>84891.25</v>
      </c>
      <c r="C187" s="199">
        <v>1106.19</v>
      </c>
      <c r="D187" s="198">
        <v>158.30000000000001</v>
      </c>
      <c r="E187" s="197">
        <f t="shared" si="32"/>
        <v>3696.0694845606781</v>
      </c>
      <c r="F187" s="197">
        <f t="shared" si="33"/>
        <v>2874.0387627482814</v>
      </c>
      <c r="G187" s="197">
        <f t="shared" si="34"/>
        <v>1581.8514722133889</v>
      </c>
      <c r="H187" s="197">
        <f t="shared" si="35"/>
        <v>2013.6777770192534</v>
      </c>
      <c r="I187" s="197">
        <f t="shared" si="36"/>
        <v>1397.1756398940872</v>
      </c>
      <c r="J187" s="197">
        <f t="shared" si="37"/>
        <v>1398.7980769681012</v>
      </c>
      <c r="P187" s="194"/>
    </row>
    <row r="188" spans="1:16" x14ac:dyDescent="0.35">
      <c r="F188" s="197"/>
      <c r="H188" s="197"/>
      <c r="J188" s="197"/>
      <c r="P188" s="194"/>
    </row>
    <row r="189" spans="1:16" x14ac:dyDescent="0.35">
      <c r="B189" s="196" t="s">
        <v>149</v>
      </c>
      <c r="P189" s="194"/>
    </row>
    <row r="190" spans="1:16" x14ac:dyDescent="0.35">
      <c r="B190" s="191" t="s">
        <v>144</v>
      </c>
    </row>
    <row r="191" spans="1:16" x14ac:dyDescent="0.35">
      <c r="B191" s="195" t="s">
        <v>139</v>
      </c>
    </row>
    <row r="193" spans="3:3" x14ac:dyDescent="0.35">
      <c r="C193" s="194"/>
    </row>
    <row r="196" spans="3:3" x14ac:dyDescent="0.35">
      <c r="C196" s="194"/>
    </row>
    <row r="200" spans="3:3" x14ac:dyDescent="0.35">
      <c r="C200" s="193"/>
    </row>
    <row r="202" spans="3:3" x14ac:dyDescent="0.35">
      <c r="C202" s="192"/>
    </row>
  </sheetData>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9FC00-09FE-4373-81D4-B26FEC1C993D}">
  <sheetPr>
    <tabColor rgb="FFFF0000"/>
  </sheetPr>
  <dimension ref="D3:O3"/>
  <sheetViews>
    <sheetView topLeftCell="D5" workbookViewId="0">
      <selection activeCell="T21" sqref="T21"/>
    </sheetView>
  </sheetViews>
  <sheetFormatPr defaultColWidth="11.453125" defaultRowHeight="12.5" x14ac:dyDescent="0.25"/>
  <sheetData>
    <row r="3" spans="4:15" ht="18.5" x14ac:dyDescent="0.45">
      <c r="D3" s="468" t="s">
        <v>81</v>
      </c>
      <c r="E3" s="468"/>
      <c r="F3" s="468"/>
      <c r="G3" s="468"/>
      <c r="H3" s="468"/>
      <c r="I3" s="468"/>
      <c r="J3" s="468"/>
      <c r="K3" s="468"/>
      <c r="L3" s="468"/>
      <c r="M3" s="468"/>
      <c r="N3" s="468"/>
      <c r="O3" s="468"/>
    </row>
  </sheetData>
  <mergeCells count="1">
    <mergeCell ref="D3:O3"/>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309FE-EB7F-4DD7-A672-C6D6C6FE523D}">
  <sheetPr>
    <tabColor theme="9" tint="-0.249977111117893"/>
  </sheetPr>
  <dimension ref="B2:J32"/>
  <sheetViews>
    <sheetView workbookViewId="0"/>
  </sheetViews>
  <sheetFormatPr defaultColWidth="9.1796875" defaultRowHeight="12.5" x14ac:dyDescent="0.25"/>
  <sheetData>
    <row r="2" spans="3:10" ht="18" x14ac:dyDescent="0.4">
      <c r="C2" s="469" t="s">
        <v>80</v>
      </c>
      <c r="D2" s="469"/>
      <c r="E2" s="469"/>
      <c r="F2" s="469"/>
      <c r="G2" s="469"/>
      <c r="H2" s="469"/>
      <c r="I2" s="469"/>
      <c r="J2" s="469"/>
    </row>
    <row r="32" spans="2:2" x14ac:dyDescent="0.25">
      <c r="B32" t="s">
        <v>175</v>
      </c>
    </row>
  </sheetData>
  <mergeCells count="1">
    <mergeCell ref="C2:J2"/>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69195-36EB-4013-A89F-559F4BEC0977}">
  <sheetPr>
    <tabColor rgb="FFFF0000"/>
  </sheetPr>
  <dimension ref="A1:U19"/>
  <sheetViews>
    <sheetView workbookViewId="0">
      <selection activeCell="AC30" sqref="AC30"/>
    </sheetView>
  </sheetViews>
  <sheetFormatPr defaultColWidth="10.90625" defaultRowHeight="12.5" x14ac:dyDescent="0.25"/>
  <cols>
    <col min="1" max="21" width="3.1796875" customWidth="1"/>
  </cols>
  <sheetData>
    <row r="1" spans="1:21" ht="13" thickBot="1" x14ac:dyDescent="0.3">
      <c r="A1" s="311"/>
      <c r="B1" s="470">
        <v>0.1</v>
      </c>
      <c r="C1" s="471"/>
      <c r="D1" s="471"/>
      <c r="E1" s="471"/>
      <c r="F1" s="472"/>
      <c r="G1" s="470">
        <v>0.25</v>
      </c>
      <c r="H1" s="471"/>
      <c r="I1" s="471"/>
      <c r="J1" s="471"/>
      <c r="K1" s="472"/>
      <c r="L1" s="470">
        <v>0.35</v>
      </c>
      <c r="M1" s="471"/>
      <c r="N1" s="471"/>
      <c r="O1" s="471"/>
      <c r="P1" s="472"/>
      <c r="Q1" s="470">
        <v>0.5</v>
      </c>
      <c r="R1" s="471"/>
      <c r="S1" s="471"/>
      <c r="T1" s="471"/>
      <c r="U1" s="471"/>
    </row>
    <row r="2" spans="1:21" s="2" customFormat="1" ht="39" customHeight="1" thickTop="1" thickBot="1" x14ac:dyDescent="0.3">
      <c r="A2" s="312" t="s">
        <v>259</v>
      </c>
      <c r="B2" s="313" t="s">
        <v>260</v>
      </c>
      <c r="C2" s="313" t="s">
        <v>261</v>
      </c>
      <c r="D2" s="313" t="s">
        <v>262</v>
      </c>
      <c r="E2" s="314" t="s">
        <v>263</v>
      </c>
      <c r="F2" s="313" t="s">
        <v>264</v>
      </c>
      <c r="G2" s="323" t="s">
        <v>260</v>
      </c>
      <c r="H2" s="323" t="s">
        <v>261</v>
      </c>
      <c r="I2" s="323" t="s">
        <v>262</v>
      </c>
      <c r="J2" s="323" t="s">
        <v>263</v>
      </c>
      <c r="K2" s="323" t="s">
        <v>264</v>
      </c>
      <c r="L2" s="322" t="s">
        <v>260</v>
      </c>
      <c r="M2" s="322" t="s">
        <v>261</v>
      </c>
      <c r="N2" s="322" t="s">
        <v>262</v>
      </c>
      <c r="O2" s="322" t="s">
        <v>263</v>
      </c>
      <c r="P2" s="322" t="s">
        <v>264</v>
      </c>
      <c r="Q2" s="322" t="s">
        <v>260</v>
      </c>
      <c r="R2" s="322" t="s">
        <v>261</v>
      </c>
      <c r="S2" s="322" t="s">
        <v>262</v>
      </c>
      <c r="T2" s="322" t="s">
        <v>263</v>
      </c>
      <c r="U2" s="322" t="s">
        <v>264</v>
      </c>
    </row>
    <row r="3" spans="1:21" ht="13" thickBot="1" x14ac:dyDescent="0.3">
      <c r="A3" s="315">
        <v>20</v>
      </c>
      <c r="B3" s="316">
        <v>99</v>
      </c>
      <c r="C3" s="316">
        <v>101</v>
      </c>
      <c r="D3" s="316">
        <v>102</v>
      </c>
      <c r="E3" s="317">
        <v>101</v>
      </c>
      <c r="F3" s="316">
        <v>103</v>
      </c>
      <c r="G3" s="318">
        <v>95</v>
      </c>
      <c r="H3" s="318">
        <v>98</v>
      </c>
      <c r="I3" s="318">
        <v>99</v>
      </c>
      <c r="J3" s="318">
        <v>98</v>
      </c>
      <c r="K3" s="318">
        <v>100</v>
      </c>
      <c r="L3" s="316">
        <v>93</v>
      </c>
      <c r="M3" s="316">
        <v>96</v>
      </c>
      <c r="N3" s="316">
        <v>98</v>
      </c>
      <c r="O3" s="316">
        <v>96</v>
      </c>
      <c r="P3" s="316">
        <v>99</v>
      </c>
      <c r="Q3" s="316">
        <v>90</v>
      </c>
      <c r="R3" s="316">
        <v>93</v>
      </c>
      <c r="S3" s="316">
        <v>96</v>
      </c>
      <c r="T3" s="316">
        <v>94</v>
      </c>
      <c r="U3" s="316">
        <v>97</v>
      </c>
    </row>
    <row r="4" spans="1:21" ht="13" thickBot="1" x14ac:dyDescent="0.3">
      <c r="A4" s="319">
        <v>25</v>
      </c>
      <c r="B4" s="320">
        <v>99</v>
      </c>
      <c r="C4" s="320">
        <v>101</v>
      </c>
      <c r="D4" s="320">
        <v>102</v>
      </c>
      <c r="E4" s="321">
        <v>101</v>
      </c>
      <c r="F4" s="320">
        <v>103</v>
      </c>
      <c r="G4" s="318">
        <v>95</v>
      </c>
      <c r="H4" s="318">
        <v>97</v>
      </c>
      <c r="I4" s="318">
        <v>99</v>
      </c>
      <c r="J4" s="318">
        <v>98</v>
      </c>
      <c r="K4" s="318">
        <v>100</v>
      </c>
      <c r="L4" s="320">
        <v>93</v>
      </c>
      <c r="M4" s="320">
        <v>96</v>
      </c>
      <c r="N4" s="320">
        <v>98</v>
      </c>
      <c r="O4" s="320">
        <v>96</v>
      </c>
      <c r="P4" s="320">
        <v>99</v>
      </c>
      <c r="Q4" s="320">
        <v>90</v>
      </c>
      <c r="R4" s="320">
        <v>93</v>
      </c>
      <c r="S4" s="320">
        <v>96</v>
      </c>
      <c r="T4" s="320">
        <v>94</v>
      </c>
      <c r="U4" s="320">
        <v>97</v>
      </c>
    </row>
    <row r="5" spans="1:21" ht="13" thickBot="1" x14ac:dyDescent="0.3">
      <c r="A5" s="315">
        <v>30</v>
      </c>
      <c r="B5" s="316">
        <v>99</v>
      </c>
      <c r="C5" s="316">
        <v>101</v>
      </c>
      <c r="D5" s="316">
        <v>102</v>
      </c>
      <c r="E5" s="317">
        <v>101</v>
      </c>
      <c r="F5" s="316">
        <v>103</v>
      </c>
      <c r="G5" s="318">
        <v>95</v>
      </c>
      <c r="H5" s="318">
        <v>97</v>
      </c>
      <c r="I5" s="318">
        <v>99</v>
      </c>
      <c r="J5" s="318">
        <v>98</v>
      </c>
      <c r="K5" s="318">
        <v>100</v>
      </c>
      <c r="L5" s="316">
        <v>93</v>
      </c>
      <c r="M5" s="316">
        <v>95</v>
      </c>
      <c r="N5" s="316">
        <v>97</v>
      </c>
      <c r="O5" s="316">
        <v>96</v>
      </c>
      <c r="P5" s="316">
        <v>98</v>
      </c>
      <c r="Q5" s="316">
        <v>90</v>
      </c>
      <c r="R5" s="316">
        <v>93</v>
      </c>
      <c r="S5" s="316">
        <v>95</v>
      </c>
      <c r="T5" s="316">
        <v>94</v>
      </c>
      <c r="U5" s="316">
        <v>96</v>
      </c>
    </row>
    <row r="6" spans="1:21" ht="13" thickBot="1" x14ac:dyDescent="0.3">
      <c r="A6" s="319">
        <v>35</v>
      </c>
      <c r="B6" s="320">
        <v>98</v>
      </c>
      <c r="C6" s="320">
        <v>101</v>
      </c>
      <c r="D6" s="320">
        <v>102</v>
      </c>
      <c r="E6" s="321">
        <v>100</v>
      </c>
      <c r="F6" s="320">
        <v>103</v>
      </c>
      <c r="G6" s="318">
        <v>95</v>
      </c>
      <c r="H6" s="318">
        <v>97</v>
      </c>
      <c r="I6" s="318">
        <v>99</v>
      </c>
      <c r="J6" s="318">
        <v>97</v>
      </c>
      <c r="K6" s="318">
        <v>100</v>
      </c>
      <c r="L6" s="320">
        <v>93</v>
      </c>
      <c r="M6" s="320">
        <v>95</v>
      </c>
      <c r="N6" s="320">
        <v>97</v>
      </c>
      <c r="O6" s="320">
        <v>96</v>
      </c>
      <c r="P6" s="320">
        <v>98</v>
      </c>
      <c r="Q6" s="320">
        <v>90</v>
      </c>
      <c r="R6" s="320">
        <v>92</v>
      </c>
      <c r="S6" s="320">
        <v>95</v>
      </c>
      <c r="T6" s="320">
        <v>94</v>
      </c>
      <c r="U6" s="320">
        <v>96</v>
      </c>
    </row>
    <row r="7" spans="1:21" ht="13" thickBot="1" x14ac:dyDescent="0.3">
      <c r="A7" s="315">
        <v>40</v>
      </c>
      <c r="B7" s="316">
        <v>98</v>
      </c>
      <c r="C7" s="316">
        <v>101</v>
      </c>
      <c r="D7" s="316">
        <v>102</v>
      </c>
      <c r="E7" s="317">
        <v>100</v>
      </c>
      <c r="F7" s="316">
        <v>103</v>
      </c>
      <c r="G7" s="318">
        <v>95</v>
      </c>
      <c r="H7" s="318">
        <v>97</v>
      </c>
      <c r="I7" s="318">
        <v>99</v>
      </c>
      <c r="J7" s="318">
        <v>97</v>
      </c>
      <c r="K7" s="318">
        <v>100</v>
      </c>
      <c r="L7" s="316">
        <v>93</v>
      </c>
      <c r="M7" s="316">
        <v>95</v>
      </c>
      <c r="N7" s="316">
        <v>97</v>
      </c>
      <c r="O7" s="316">
        <v>96</v>
      </c>
      <c r="P7" s="316">
        <v>98</v>
      </c>
      <c r="Q7" s="316">
        <v>90</v>
      </c>
      <c r="R7" s="316">
        <v>92</v>
      </c>
      <c r="S7" s="316">
        <v>95</v>
      </c>
      <c r="T7" s="316">
        <v>94</v>
      </c>
      <c r="U7" s="316">
        <v>96</v>
      </c>
    </row>
    <row r="8" spans="1:21" ht="13" thickBot="1" x14ac:dyDescent="0.3">
      <c r="A8" s="319">
        <v>45</v>
      </c>
      <c r="B8" s="320">
        <v>98</v>
      </c>
      <c r="C8" s="320">
        <v>100</v>
      </c>
      <c r="D8" s="320">
        <v>101</v>
      </c>
      <c r="E8" s="321">
        <v>100</v>
      </c>
      <c r="F8" s="320">
        <v>102</v>
      </c>
      <c r="G8" s="318">
        <v>94</v>
      </c>
      <c r="H8" s="318">
        <v>97</v>
      </c>
      <c r="I8" s="318">
        <v>98</v>
      </c>
      <c r="J8" s="318">
        <v>97</v>
      </c>
      <c r="K8" s="318">
        <v>99</v>
      </c>
      <c r="L8" s="320">
        <v>92</v>
      </c>
      <c r="M8" s="320">
        <v>95</v>
      </c>
      <c r="N8" s="320">
        <v>97</v>
      </c>
      <c r="O8" s="320">
        <v>96</v>
      </c>
      <c r="P8" s="320">
        <v>98</v>
      </c>
      <c r="Q8" s="320">
        <v>89</v>
      </c>
      <c r="R8" s="320">
        <v>92</v>
      </c>
      <c r="S8" s="320">
        <v>95</v>
      </c>
      <c r="T8" s="320">
        <v>94</v>
      </c>
      <c r="U8" s="320">
        <v>96</v>
      </c>
    </row>
    <row r="9" spans="1:21" ht="13" thickBot="1" x14ac:dyDescent="0.3">
      <c r="A9" s="315">
        <v>50</v>
      </c>
      <c r="B9" s="316">
        <v>98</v>
      </c>
      <c r="C9" s="316">
        <v>100</v>
      </c>
      <c r="D9" s="316">
        <v>101</v>
      </c>
      <c r="E9" s="317">
        <v>100</v>
      </c>
      <c r="F9" s="316">
        <v>102</v>
      </c>
      <c r="G9" s="318">
        <v>94</v>
      </c>
      <c r="H9" s="318">
        <v>97</v>
      </c>
      <c r="I9" s="318">
        <v>98</v>
      </c>
      <c r="J9" s="318">
        <v>97</v>
      </c>
      <c r="K9" s="318">
        <v>99</v>
      </c>
      <c r="L9" s="316">
        <v>92</v>
      </c>
      <c r="M9" s="316">
        <v>95</v>
      </c>
      <c r="N9" s="316">
        <v>97</v>
      </c>
      <c r="O9" s="316">
        <v>95</v>
      </c>
      <c r="P9" s="316">
        <v>98</v>
      </c>
      <c r="Q9" s="316">
        <v>89</v>
      </c>
      <c r="R9" s="316">
        <v>92</v>
      </c>
      <c r="S9" s="316">
        <v>95</v>
      </c>
      <c r="T9" s="316">
        <v>93</v>
      </c>
      <c r="U9" s="316">
        <v>96</v>
      </c>
    </row>
    <row r="10" spans="1:21" ht="13" thickBot="1" x14ac:dyDescent="0.3">
      <c r="A10" s="319">
        <v>55</v>
      </c>
      <c r="B10" s="320">
        <v>98</v>
      </c>
      <c r="C10" s="320">
        <v>100</v>
      </c>
      <c r="D10" s="320">
        <v>101</v>
      </c>
      <c r="E10" s="321">
        <v>100</v>
      </c>
      <c r="F10" s="320">
        <v>102</v>
      </c>
      <c r="G10" s="318">
        <v>94</v>
      </c>
      <c r="H10" s="318">
        <v>96</v>
      </c>
      <c r="I10" s="318">
        <v>98</v>
      </c>
      <c r="J10" s="318">
        <v>97</v>
      </c>
      <c r="K10" s="318">
        <v>99</v>
      </c>
      <c r="L10" s="320">
        <v>92</v>
      </c>
      <c r="M10" s="320">
        <v>94</v>
      </c>
      <c r="N10" s="320">
        <v>97</v>
      </c>
      <c r="O10" s="320">
        <v>95</v>
      </c>
      <c r="P10" s="320">
        <v>98</v>
      </c>
      <c r="Q10" s="320">
        <v>89</v>
      </c>
      <c r="R10" s="320">
        <v>92</v>
      </c>
      <c r="S10" s="320">
        <v>95</v>
      </c>
      <c r="T10" s="320">
        <v>93</v>
      </c>
      <c r="U10" s="320">
        <v>96</v>
      </c>
    </row>
    <row r="11" spans="1:21" ht="13" thickBot="1" x14ac:dyDescent="0.3">
      <c r="A11" s="315">
        <v>60</v>
      </c>
      <c r="B11" s="316">
        <v>98</v>
      </c>
      <c r="C11" s="316">
        <v>100</v>
      </c>
      <c r="D11" s="316">
        <v>101</v>
      </c>
      <c r="E11" s="317">
        <v>100</v>
      </c>
      <c r="F11" s="316">
        <v>102</v>
      </c>
      <c r="G11" s="318">
        <v>94</v>
      </c>
      <c r="H11" s="318">
        <v>96</v>
      </c>
      <c r="I11" s="318">
        <v>98</v>
      </c>
      <c r="J11" s="318">
        <v>97</v>
      </c>
      <c r="K11" s="318">
        <v>99</v>
      </c>
      <c r="L11" s="316">
        <v>92</v>
      </c>
      <c r="M11" s="316">
        <v>94</v>
      </c>
      <c r="N11" s="316">
        <v>96</v>
      </c>
      <c r="O11" s="316">
        <v>95</v>
      </c>
      <c r="P11" s="316">
        <v>97</v>
      </c>
      <c r="Q11" s="316">
        <v>89</v>
      </c>
      <c r="R11" s="316">
        <v>91</v>
      </c>
      <c r="S11" s="316">
        <v>94</v>
      </c>
      <c r="T11" s="316">
        <v>93</v>
      </c>
      <c r="U11" s="316">
        <v>95</v>
      </c>
    </row>
    <row r="12" spans="1:21" ht="13" thickBot="1" x14ac:dyDescent="0.3">
      <c r="A12" s="319">
        <v>65</v>
      </c>
      <c r="B12" s="320">
        <v>98</v>
      </c>
      <c r="C12" s="320">
        <v>100</v>
      </c>
      <c r="D12" s="320">
        <v>101</v>
      </c>
      <c r="E12" s="321">
        <v>100</v>
      </c>
      <c r="F12" s="320">
        <v>102</v>
      </c>
      <c r="G12" s="318">
        <v>94</v>
      </c>
      <c r="H12" s="318">
        <v>96</v>
      </c>
      <c r="I12" s="318">
        <v>98</v>
      </c>
      <c r="J12" s="318">
        <v>97</v>
      </c>
      <c r="K12" s="318">
        <v>99</v>
      </c>
      <c r="L12" s="320">
        <v>92</v>
      </c>
      <c r="M12" s="320">
        <v>94</v>
      </c>
      <c r="N12" s="320">
        <v>96</v>
      </c>
      <c r="O12" s="320">
        <v>95</v>
      </c>
      <c r="P12" s="320">
        <v>97</v>
      </c>
      <c r="Q12" s="320">
        <v>89</v>
      </c>
      <c r="R12" s="320">
        <v>91</v>
      </c>
      <c r="S12" s="320">
        <v>94</v>
      </c>
      <c r="T12" s="320">
        <v>93</v>
      </c>
      <c r="U12" s="320">
        <v>95</v>
      </c>
    </row>
    <row r="13" spans="1:21" ht="13" thickBot="1" x14ac:dyDescent="0.3">
      <c r="A13" s="315">
        <v>70</v>
      </c>
      <c r="B13" s="316">
        <v>98</v>
      </c>
      <c r="C13" s="316">
        <v>100</v>
      </c>
      <c r="D13" s="316">
        <v>101</v>
      </c>
      <c r="E13" s="317">
        <v>99</v>
      </c>
      <c r="F13" s="316">
        <v>102</v>
      </c>
      <c r="G13" s="318">
        <v>94</v>
      </c>
      <c r="H13" s="318">
        <v>96</v>
      </c>
      <c r="I13" s="318">
        <v>98</v>
      </c>
      <c r="J13" s="318">
        <v>97</v>
      </c>
      <c r="K13" s="318">
        <v>99</v>
      </c>
      <c r="L13" s="316">
        <v>92</v>
      </c>
      <c r="M13" s="316">
        <v>94</v>
      </c>
      <c r="N13" s="316">
        <v>96</v>
      </c>
      <c r="O13" s="316">
        <v>95</v>
      </c>
      <c r="P13" s="316">
        <v>97</v>
      </c>
      <c r="Q13" s="316">
        <v>89</v>
      </c>
      <c r="R13" s="316">
        <v>91</v>
      </c>
      <c r="S13" s="316">
        <v>94</v>
      </c>
      <c r="T13" s="316">
        <v>93</v>
      </c>
      <c r="U13" s="316">
        <v>95</v>
      </c>
    </row>
    <row r="14" spans="1:21" ht="13" thickBot="1" x14ac:dyDescent="0.3">
      <c r="A14" s="319">
        <v>75</v>
      </c>
      <c r="B14" s="320">
        <v>98</v>
      </c>
      <c r="C14" s="320">
        <v>100</v>
      </c>
      <c r="D14" s="320">
        <v>101</v>
      </c>
      <c r="E14" s="321">
        <v>99</v>
      </c>
      <c r="F14" s="320">
        <v>102</v>
      </c>
      <c r="G14" s="318">
        <v>94</v>
      </c>
      <c r="H14" s="318">
        <v>96</v>
      </c>
      <c r="I14" s="318">
        <v>98</v>
      </c>
      <c r="J14" s="318">
        <v>97</v>
      </c>
      <c r="K14" s="318">
        <v>99</v>
      </c>
      <c r="L14" s="320">
        <v>92</v>
      </c>
      <c r="M14" s="320">
        <v>94</v>
      </c>
      <c r="N14" s="320">
        <v>96</v>
      </c>
      <c r="O14" s="320">
        <v>95</v>
      </c>
      <c r="P14" s="320">
        <v>97</v>
      </c>
      <c r="Q14" s="320">
        <v>90</v>
      </c>
      <c r="R14" s="320">
        <v>92</v>
      </c>
      <c r="S14" s="320">
        <v>94</v>
      </c>
      <c r="T14" s="320">
        <v>93</v>
      </c>
      <c r="U14" s="320">
        <v>95</v>
      </c>
    </row>
    <row r="15" spans="1:21" ht="13" thickBot="1" x14ac:dyDescent="0.3">
      <c r="A15" s="315">
        <v>80</v>
      </c>
      <c r="B15" s="316">
        <v>98</v>
      </c>
      <c r="C15" s="316">
        <v>100</v>
      </c>
      <c r="D15" s="316">
        <v>101</v>
      </c>
      <c r="E15" s="317">
        <v>100</v>
      </c>
      <c r="F15" s="316">
        <v>102</v>
      </c>
      <c r="G15" s="318">
        <v>94</v>
      </c>
      <c r="H15" s="318">
        <v>96</v>
      </c>
      <c r="I15" s="318">
        <v>98</v>
      </c>
      <c r="J15" s="318">
        <v>97</v>
      </c>
      <c r="K15" s="318">
        <v>99</v>
      </c>
      <c r="L15" s="316">
        <v>93</v>
      </c>
      <c r="M15" s="316">
        <v>95</v>
      </c>
      <c r="N15" s="316">
        <v>97</v>
      </c>
      <c r="O15" s="316">
        <v>95</v>
      </c>
      <c r="P15" s="316">
        <v>98</v>
      </c>
      <c r="Q15" s="316">
        <v>90</v>
      </c>
      <c r="R15" s="316">
        <v>92</v>
      </c>
      <c r="S15" s="316">
        <v>95</v>
      </c>
      <c r="T15" s="316">
        <v>94</v>
      </c>
      <c r="U15" s="316">
        <v>96</v>
      </c>
    </row>
    <row r="16" spans="1:21" ht="13" thickBot="1" x14ac:dyDescent="0.3">
      <c r="A16" s="319">
        <v>85</v>
      </c>
      <c r="B16" s="320">
        <v>98</v>
      </c>
      <c r="C16" s="320">
        <v>100</v>
      </c>
      <c r="D16" s="320">
        <v>101</v>
      </c>
      <c r="E16" s="321">
        <v>100</v>
      </c>
      <c r="F16" s="320">
        <v>102</v>
      </c>
      <c r="G16" s="318">
        <v>95</v>
      </c>
      <c r="H16" s="318">
        <v>97</v>
      </c>
      <c r="I16" s="318">
        <v>98</v>
      </c>
      <c r="J16" s="318">
        <v>97</v>
      </c>
      <c r="K16" s="318">
        <v>99</v>
      </c>
      <c r="L16" s="320">
        <v>94</v>
      </c>
      <c r="M16" s="320">
        <v>95</v>
      </c>
      <c r="N16" s="320">
        <v>97</v>
      </c>
      <c r="O16" s="320">
        <v>96</v>
      </c>
      <c r="P16" s="320">
        <v>98</v>
      </c>
      <c r="Q16" s="320">
        <v>92</v>
      </c>
      <c r="R16" s="320">
        <v>93</v>
      </c>
      <c r="S16" s="320">
        <v>95</v>
      </c>
      <c r="T16" s="320">
        <v>94</v>
      </c>
      <c r="U16" s="320">
        <v>96</v>
      </c>
    </row>
    <row r="17" spans="1:21" ht="13" thickBot="1" x14ac:dyDescent="0.3">
      <c r="A17" s="315">
        <v>90</v>
      </c>
      <c r="B17" s="316">
        <v>99</v>
      </c>
      <c r="C17" s="316">
        <v>101</v>
      </c>
      <c r="D17" s="316">
        <v>102</v>
      </c>
      <c r="E17" s="317">
        <v>101</v>
      </c>
      <c r="F17" s="316">
        <v>103</v>
      </c>
      <c r="G17" s="318">
        <v>97</v>
      </c>
      <c r="H17" s="318">
        <v>98</v>
      </c>
      <c r="I17" s="318">
        <v>99</v>
      </c>
      <c r="J17" s="318">
        <v>98</v>
      </c>
      <c r="K17" s="318">
        <v>100</v>
      </c>
      <c r="L17" s="316">
        <v>95</v>
      </c>
      <c r="M17" s="316">
        <v>97</v>
      </c>
      <c r="N17" s="316">
        <v>98</v>
      </c>
      <c r="O17" s="316">
        <v>97</v>
      </c>
      <c r="P17" s="316">
        <v>99</v>
      </c>
      <c r="Q17" s="316">
        <v>94</v>
      </c>
      <c r="R17" s="316">
        <v>95</v>
      </c>
      <c r="S17" s="316">
        <v>97</v>
      </c>
      <c r="T17" s="316">
        <v>96</v>
      </c>
      <c r="U17" s="316">
        <v>98</v>
      </c>
    </row>
    <row r="18" spans="1:21" ht="13" thickBot="1" x14ac:dyDescent="0.3">
      <c r="A18" s="319">
        <v>95</v>
      </c>
      <c r="B18" s="320">
        <v>101</v>
      </c>
      <c r="C18" s="320">
        <v>103</v>
      </c>
      <c r="D18" s="320">
        <v>103</v>
      </c>
      <c r="E18" s="321">
        <v>103</v>
      </c>
      <c r="F18" s="320">
        <v>104</v>
      </c>
      <c r="G18" s="318">
        <v>99</v>
      </c>
      <c r="H18" s="318">
        <v>100</v>
      </c>
      <c r="I18" s="318">
        <v>101</v>
      </c>
      <c r="J18" s="318">
        <v>101</v>
      </c>
      <c r="K18" s="318">
        <v>102</v>
      </c>
      <c r="L18" s="320">
        <v>98</v>
      </c>
      <c r="M18" s="320">
        <v>99</v>
      </c>
      <c r="N18" s="320">
        <v>100</v>
      </c>
      <c r="O18" s="320">
        <v>100</v>
      </c>
      <c r="P18" s="320">
        <v>101</v>
      </c>
      <c r="Q18" s="320">
        <v>97</v>
      </c>
      <c r="R18" s="320">
        <v>98</v>
      </c>
      <c r="S18" s="320">
        <v>99</v>
      </c>
      <c r="T18" s="320">
        <v>99</v>
      </c>
      <c r="U18" s="320">
        <v>100</v>
      </c>
    </row>
    <row r="19" spans="1:21" ht="13" thickBot="1" x14ac:dyDescent="0.3">
      <c r="A19" s="315">
        <v>100</v>
      </c>
      <c r="B19" s="316">
        <v>105</v>
      </c>
      <c r="C19" s="316">
        <v>105</v>
      </c>
      <c r="D19" s="316">
        <v>106</v>
      </c>
      <c r="E19" s="317">
        <v>106</v>
      </c>
      <c r="F19" s="316">
        <v>107</v>
      </c>
      <c r="G19" s="318">
        <v>103</v>
      </c>
      <c r="H19" s="318">
        <v>103</v>
      </c>
      <c r="I19" s="318">
        <v>104</v>
      </c>
      <c r="J19" s="318">
        <v>104</v>
      </c>
      <c r="K19" s="318">
        <v>105</v>
      </c>
      <c r="L19" s="316">
        <v>102</v>
      </c>
      <c r="M19" s="316">
        <v>103</v>
      </c>
      <c r="N19" s="316">
        <v>104</v>
      </c>
      <c r="O19" s="316">
        <v>103</v>
      </c>
      <c r="P19" s="316">
        <v>104</v>
      </c>
      <c r="Q19" s="316">
        <v>102</v>
      </c>
      <c r="R19" s="316">
        <v>102</v>
      </c>
      <c r="S19" s="316">
        <v>103</v>
      </c>
      <c r="T19" s="316">
        <v>103</v>
      </c>
      <c r="U19" s="316">
        <v>103</v>
      </c>
    </row>
  </sheetData>
  <mergeCells count="4">
    <mergeCell ref="B1:F1"/>
    <mergeCell ref="G1:K1"/>
    <mergeCell ref="L1:P1"/>
    <mergeCell ref="Q1:U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tabColor rgb="FF026028"/>
  </sheetPr>
  <dimension ref="B3:E31"/>
  <sheetViews>
    <sheetView workbookViewId="0">
      <selection activeCell="B31" sqref="B31:E31"/>
    </sheetView>
  </sheetViews>
  <sheetFormatPr defaultColWidth="8.6328125" defaultRowHeight="12.5" x14ac:dyDescent="0.25"/>
  <cols>
    <col min="1" max="1" width="4.453125" customWidth="1"/>
    <col min="2" max="2" width="53" customWidth="1"/>
  </cols>
  <sheetData>
    <row r="3" spans="2:5" ht="61.5" customHeight="1" x14ac:dyDescent="0.25">
      <c r="B3" s="34" t="s">
        <v>0</v>
      </c>
    </row>
    <row r="4" spans="2:5" ht="61.5" customHeight="1" x14ac:dyDescent="0.25">
      <c r="B4" s="34"/>
    </row>
    <row r="7" spans="2:5" ht="135" customHeight="1" x14ac:dyDescent="0.25">
      <c r="B7" s="358" t="s">
        <v>203</v>
      </c>
      <c r="C7" s="358"/>
      <c r="D7" s="358"/>
      <c r="E7" s="358"/>
    </row>
    <row r="8" spans="2:5" ht="14.5" x14ac:dyDescent="0.25">
      <c r="B8" s="71"/>
      <c r="C8" s="187"/>
      <c r="D8" s="187"/>
      <c r="E8" s="188"/>
    </row>
    <row r="9" spans="2:5" ht="14.5" x14ac:dyDescent="0.25">
      <c r="B9" s="71"/>
      <c r="C9" s="187"/>
      <c r="D9" s="187"/>
      <c r="E9" s="188"/>
    </row>
    <row r="10" spans="2:5" ht="14.5" x14ac:dyDescent="0.25">
      <c r="B10" s="71"/>
      <c r="C10" s="187"/>
      <c r="D10" s="187"/>
      <c r="E10" s="188"/>
    </row>
    <row r="11" spans="2:5" ht="14.5" x14ac:dyDescent="0.25">
      <c r="B11" s="71"/>
      <c r="C11" s="187"/>
      <c r="D11" s="187"/>
      <c r="E11" s="188"/>
    </row>
    <row r="12" spans="2:5" ht="22.5" x14ac:dyDescent="0.25">
      <c r="B12" s="72"/>
      <c r="C12" s="187"/>
      <c r="D12" s="187"/>
      <c r="E12" s="188"/>
    </row>
    <row r="13" spans="2:5" ht="23.25" customHeight="1" x14ac:dyDescent="0.25">
      <c r="B13" s="359" t="s">
        <v>14</v>
      </c>
      <c r="C13" s="359"/>
      <c r="D13" s="359"/>
      <c r="E13" s="359"/>
    </row>
    <row r="14" spans="2:5" ht="25.5" customHeight="1" x14ac:dyDescent="0.25">
      <c r="B14" s="359" t="s">
        <v>2</v>
      </c>
      <c r="C14" s="359"/>
      <c r="D14" s="359"/>
      <c r="E14" s="359"/>
    </row>
    <row r="15" spans="2:5" x14ac:dyDescent="0.25">
      <c r="B15" s="189"/>
      <c r="C15" s="187"/>
      <c r="D15" s="187"/>
      <c r="E15" s="188"/>
    </row>
    <row r="16" spans="2:5" x14ac:dyDescent="0.25">
      <c r="B16" s="189"/>
      <c r="C16" s="187"/>
      <c r="D16" s="187"/>
      <c r="E16" s="188"/>
    </row>
    <row r="17" spans="2:5" x14ac:dyDescent="0.25">
      <c r="B17" s="189"/>
      <c r="C17" s="187"/>
      <c r="D17" s="187"/>
      <c r="E17" s="188"/>
    </row>
    <row r="18" spans="2:5" x14ac:dyDescent="0.25">
      <c r="B18" s="189"/>
      <c r="C18" s="187"/>
      <c r="D18" s="187"/>
      <c r="E18" s="188"/>
    </row>
    <row r="19" spans="2:5" x14ac:dyDescent="0.25">
      <c r="B19" s="189"/>
      <c r="C19" s="187"/>
      <c r="D19" s="187"/>
      <c r="E19" s="188"/>
    </row>
    <row r="20" spans="2:5" x14ac:dyDescent="0.25">
      <c r="B20" s="189"/>
      <c r="C20" s="187"/>
      <c r="D20" s="187"/>
      <c r="E20" s="188"/>
    </row>
    <row r="21" spans="2:5" ht="17.5" x14ac:dyDescent="0.25">
      <c r="B21" s="73"/>
      <c r="C21" s="187"/>
      <c r="D21" s="187"/>
      <c r="E21" s="188"/>
    </row>
    <row r="22" spans="2:5" ht="20" x14ac:dyDescent="0.25">
      <c r="B22" s="360"/>
      <c r="C22" s="360"/>
      <c r="D22" s="360"/>
      <c r="E22" s="360"/>
    </row>
    <row r="23" spans="2:5" ht="20" x14ac:dyDescent="0.25">
      <c r="B23" s="360"/>
      <c r="C23" s="360"/>
      <c r="D23" s="360"/>
      <c r="E23" s="360"/>
    </row>
    <row r="24" spans="2:5" ht="20" x14ac:dyDescent="0.25">
      <c r="B24" s="360"/>
      <c r="C24" s="360"/>
      <c r="D24" s="360"/>
      <c r="E24" s="360"/>
    </row>
    <row r="25" spans="2:5" ht="20" x14ac:dyDescent="0.25">
      <c r="B25" s="360"/>
      <c r="C25" s="360"/>
      <c r="D25" s="360"/>
      <c r="E25" s="360"/>
    </row>
    <row r="26" spans="2:5" ht="20" x14ac:dyDescent="0.25">
      <c r="B26" s="360"/>
      <c r="C26" s="360"/>
      <c r="D26" s="360"/>
      <c r="E26" s="360"/>
    </row>
    <row r="27" spans="2:5" ht="13" x14ac:dyDescent="0.25">
      <c r="B27" s="74"/>
      <c r="C27" s="187"/>
      <c r="D27" s="187"/>
      <c r="E27" s="188"/>
    </row>
    <row r="28" spans="2:5" ht="13" x14ac:dyDescent="0.25">
      <c r="B28" s="74"/>
      <c r="C28" s="187"/>
      <c r="D28" s="187"/>
      <c r="E28" s="188"/>
    </row>
    <row r="29" spans="2:5" ht="15" x14ac:dyDescent="0.25">
      <c r="B29" s="75"/>
      <c r="C29" s="187"/>
      <c r="D29" s="187"/>
      <c r="E29" s="188"/>
    </row>
    <row r="30" spans="2:5" ht="13" x14ac:dyDescent="0.25">
      <c r="B30" s="357" t="s">
        <v>213</v>
      </c>
      <c r="C30" s="357"/>
      <c r="D30" s="357"/>
      <c r="E30" s="357"/>
    </row>
    <row r="31" spans="2:5" ht="13" x14ac:dyDescent="0.25">
      <c r="B31" s="357" t="s">
        <v>214</v>
      </c>
      <c r="C31" s="357"/>
      <c r="D31" s="357"/>
      <c r="E31" s="357"/>
    </row>
  </sheetData>
  <mergeCells count="10">
    <mergeCell ref="B25:E25"/>
    <mergeCell ref="B26:E26"/>
    <mergeCell ref="B30:E30"/>
    <mergeCell ref="B31:E31"/>
    <mergeCell ref="B7:E7"/>
    <mergeCell ref="B13:E13"/>
    <mergeCell ref="B14:E14"/>
    <mergeCell ref="B22:E22"/>
    <mergeCell ref="B23:E23"/>
    <mergeCell ref="B24:E24"/>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tabColor rgb="FF026028"/>
    <pageSetUpPr fitToPage="1"/>
  </sheetPr>
  <dimension ref="B1:AI47"/>
  <sheetViews>
    <sheetView zoomScale="91" zoomScaleNormal="145" workbookViewId="0">
      <selection activeCell="B22" sqref="B22:P26"/>
    </sheetView>
  </sheetViews>
  <sheetFormatPr defaultColWidth="11.453125" defaultRowHeight="12.5" x14ac:dyDescent="0.25"/>
  <cols>
    <col min="1" max="1" width="1.6328125" customWidth="1"/>
    <col min="2" max="2" width="35.36328125" customWidth="1"/>
    <col min="3" max="3" width="10.6328125" style="2" customWidth="1"/>
    <col min="4" max="4" width="14" customWidth="1"/>
    <col min="5" max="5" width="11.1796875" customWidth="1"/>
    <col min="6" max="7" width="10.453125" customWidth="1"/>
    <col min="8" max="8" width="11.453125" customWidth="1"/>
    <col min="9" max="9" width="14.6328125" customWidth="1"/>
    <col min="10" max="10" width="17.453125" customWidth="1"/>
    <col min="11" max="11" width="1.6328125" customWidth="1"/>
    <col min="12" max="12" width="11.453125" customWidth="1"/>
    <col min="13" max="13" width="1.6328125" customWidth="1"/>
    <col min="14" max="14" width="11.453125" customWidth="1"/>
    <col min="15" max="15" width="1.6328125" customWidth="1"/>
    <col min="18" max="18" width="7.453125" bestFit="1" customWidth="1"/>
    <col min="19" max="19" width="9.6328125" bestFit="1" customWidth="1"/>
    <col min="20" max="21" width="6.1796875" bestFit="1" customWidth="1"/>
    <col min="22" max="22" width="7.1796875" bestFit="1" customWidth="1"/>
    <col min="23" max="23" width="8.36328125" bestFit="1" customWidth="1"/>
    <col min="24" max="24" width="12.1796875" bestFit="1" customWidth="1"/>
    <col min="25" max="25" width="30.81640625" bestFit="1" customWidth="1"/>
  </cols>
  <sheetData>
    <row r="1" spans="2:35" ht="18" x14ac:dyDescent="0.25">
      <c r="B1" s="343" t="s">
        <v>203</v>
      </c>
      <c r="C1" s="343"/>
      <c r="D1" s="343"/>
      <c r="E1" s="343"/>
      <c r="F1" s="343"/>
      <c r="G1" s="343"/>
      <c r="H1" s="343"/>
      <c r="I1" s="343"/>
      <c r="J1" s="343"/>
    </row>
    <row r="2" spans="2:35" ht="15.5" x14ac:dyDescent="0.35">
      <c r="B2" s="14"/>
      <c r="C2" s="14"/>
      <c r="D2" s="14"/>
      <c r="E2" s="14"/>
      <c r="F2" s="14"/>
      <c r="G2" s="14"/>
      <c r="H2" s="14"/>
      <c r="I2" s="14"/>
      <c r="J2" s="14"/>
    </row>
    <row r="3" spans="2:35" ht="39.5" customHeight="1" x14ac:dyDescent="0.3">
      <c r="B3" s="32"/>
      <c r="C3" s="381" t="s">
        <v>15</v>
      </c>
      <c r="D3" s="382"/>
      <c r="E3" s="382"/>
      <c r="F3" s="382"/>
      <c r="G3" s="383"/>
      <c r="H3" s="379" t="s">
        <v>16</v>
      </c>
      <c r="I3" s="379" t="s">
        <v>17</v>
      </c>
      <c r="J3" s="379" t="s">
        <v>18</v>
      </c>
      <c r="K3" s="11"/>
      <c r="L3" s="11"/>
      <c r="N3" s="188"/>
    </row>
    <row r="4" spans="2:35" ht="18.75" customHeight="1" x14ac:dyDescent="0.3">
      <c r="B4" s="32"/>
      <c r="C4" s="330" t="s">
        <v>267</v>
      </c>
      <c r="D4" s="216" t="s">
        <v>19</v>
      </c>
      <c r="E4" s="216" t="s">
        <v>20</v>
      </c>
      <c r="F4" s="216" t="s">
        <v>21</v>
      </c>
      <c r="G4" s="216" t="s">
        <v>22</v>
      </c>
      <c r="H4" s="380"/>
      <c r="I4" s="380"/>
      <c r="J4" s="380"/>
      <c r="M4" s="188"/>
      <c r="N4" s="188"/>
    </row>
    <row r="5" spans="2:35" ht="18" customHeight="1" x14ac:dyDescent="0.3">
      <c r="B5" s="61" t="s">
        <v>23</v>
      </c>
      <c r="C5" s="228">
        <f>Inflation!F8</f>
        <v>2.0935263351958833E-2</v>
      </c>
      <c r="D5" s="228">
        <f>Inflation!F9</f>
        <v>0.02</v>
      </c>
      <c r="E5" s="228">
        <f>Inflation!F7</f>
        <v>2.2700000000000001E-2</v>
      </c>
      <c r="F5" s="228">
        <f>Inflation!F5</f>
        <v>0.02</v>
      </c>
      <c r="G5" s="228">
        <f>Inflation!F6</f>
        <v>2.1000000000000001E-2</v>
      </c>
      <c r="H5" s="62">
        <f>AVERAGE(C5:G5)</f>
        <v>2.0927052670391768E-2</v>
      </c>
      <c r="I5" s="62">
        <v>0</v>
      </c>
      <c r="J5" s="63">
        <f>ROUND((H5+I5)*10,2)/10</f>
        <v>2.0999999999999998E-2</v>
      </c>
    </row>
    <row r="6" spans="2:35" ht="13.25" customHeight="1" x14ac:dyDescent="0.3">
      <c r="B6" s="32"/>
      <c r="C6" s="64"/>
      <c r="D6" s="65"/>
      <c r="E6" s="65"/>
      <c r="F6" s="65"/>
      <c r="G6" s="65"/>
      <c r="H6" s="65"/>
      <c r="I6" s="65"/>
      <c r="J6" s="66"/>
      <c r="R6" s="1"/>
      <c r="S6" s="1"/>
      <c r="T6" s="1"/>
      <c r="U6" s="1"/>
      <c r="V6" s="1"/>
      <c r="W6" s="1"/>
      <c r="X6" s="1"/>
      <c r="Y6" s="1"/>
      <c r="AA6" s="1"/>
      <c r="AB6" s="1"/>
      <c r="AC6" s="1"/>
      <c r="AD6" s="1"/>
      <c r="AE6" s="1"/>
      <c r="AF6" s="1"/>
      <c r="AG6" s="1"/>
      <c r="AH6" s="1"/>
      <c r="AI6" s="1"/>
    </row>
    <row r="7" spans="2:35" ht="39.5" customHeight="1" x14ac:dyDescent="0.3">
      <c r="B7" s="32"/>
      <c r="C7" s="381" t="s">
        <v>15</v>
      </c>
      <c r="D7" s="382"/>
      <c r="E7" s="382"/>
      <c r="F7" s="382"/>
      <c r="G7" s="383"/>
      <c r="H7" s="379" t="s">
        <v>16</v>
      </c>
      <c r="I7" s="379" t="s">
        <v>24</v>
      </c>
      <c r="J7" s="379" t="s">
        <v>25</v>
      </c>
      <c r="R7" s="1"/>
      <c r="S7" s="1"/>
      <c r="T7" s="1"/>
      <c r="U7" s="1"/>
      <c r="V7" s="1"/>
      <c r="W7" s="1"/>
      <c r="X7" s="1"/>
      <c r="Y7" s="1"/>
      <c r="AA7" s="1"/>
      <c r="AB7" s="1"/>
      <c r="AC7" s="1"/>
      <c r="AD7" s="1"/>
      <c r="AE7" s="1"/>
      <c r="AF7" s="1"/>
      <c r="AG7" s="1"/>
      <c r="AH7" s="1"/>
      <c r="AI7" s="1"/>
    </row>
    <row r="8" spans="2:35" ht="18" customHeight="1" x14ac:dyDescent="0.3">
      <c r="B8" s="32"/>
      <c r="C8" s="216" t="s">
        <v>26</v>
      </c>
      <c r="D8" s="216" t="s">
        <v>20</v>
      </c>
      <c r="E8" s="216" t="s">
        <v>21</v>
      </c>
      <c r="F8" s="216" t="s">
        <v>22</v>
      </c>
      <c r="G8" s="216" t="s">
        <v>27</v>
      </c>
      <c r="H8" s="380"/>
      <c r="I8" s="380"/>
      <c r="J8" s="380"/>
      <c r="AA8" s="1"/>
      <c r="AB8" s="1"/>
      <c r="AC8" s="1"/>
      <c r="AD8" s="1"/>
      <c r="AE8" s="1"/>
      <c r="AF8" s="1"/>
      <c r="AG8" s="1"/>
      <c r="AH8" s="1"/>
      <c r="AI8" s="1"/>
    </row>
    <row r="9" spans="2:35" ht="18" customHeight="1" x14ac:dyDescent="0.3">
      <c r="B9" s="67" t="s">
        <v>28</v>
      </c>
      <c r="C9" s="250"/>
      <c r="D9" s="228">
        <f>'Court terme'!F7</f>
        <v>2.63E-2</v>
      </c>
      <c r="E9" s="228">
        <f>'Court terme'!F5</f>
        <v>2.5000000000000001E-2</v>
      </c>
      <c r="F9" s="228">
        <f>'Court terme'!F6</f>
        <v>2.1000000000000001E-2</v>
      </c>
      <c r="G9" s="250"/>
      <c r="H9" s="68">
        <f>AVERAGE(D9:F9)</f>
        <v>2.41E-2</v>
      </c>
      <c r="I9" s="69">
        <v>0</v>
      </c>
      <c r="J9" s="70">
        <f t="shared" ref="J9:J14" si="0">ROUND((H9+I9)*10,2)/10</f>
        <v>2.4E-2</v>
      </c>
      <c r="Z9" s="1"/>
      <c r="AA9" s="1"/>
      <c r="AB9" s="1"/>
      <c r="AC9" s="1"/>
      <c r="AD9" s="1"/>
      <c r="AE9" s="1"/>
      <c r="AF9" s="1"/>
      <c r="AG9" s="1"/>
      <c r="AH9" s="1"/>
      <c r="AI9" s="1"/>
    </row>
    <row r="10" spans="2:35" ht="18" customHeight="1" x14ac:dyDescent="0.3">
      <c r="B10" s="67" t="s">
        <v>29</v>
      </c>
      <c r="C10" s="250"/>
      <c r="D10" s="229">
        <f>'Revenu fixe'!F7</f>
        <v>3.7100000000000001E-2</v>
      </c>
      <c r="E10" s="229">
        <f>'Revenu fixe'!F5</f>
        <v>2.6500000000000003E-2</v>
      </c>
      <c r="F10" s="229">
        <f>'Revenu fixe'!F6</f>
        <v>2.6500000000000003E-2</v>
      </c>
      <c r="G10" s="229">
        <f>'Revenu fixe'!F8</f>
        <v>3.5396099999999819E-2</v>
      </c>
      <c r="H10" s="68">
        <f>(D10+E10+F10+2*G10)/5</f>
        <v>3.2178439999999933E-2</v>
      </c>
      <c r="I10" s="68">
        <v>0</v>
      </c>
      <c r="J10" s="70">
        <f t="shared" si="0"/>
        <v>3.2000000000000001E-2</v>
      </c>
      <c r="R10" s="1"/>
      <c r="S10" s="1"/>
      <c r="T10" s="1"/>
      <c r="U10" s="1"/>
      <c r="V10" s="1"/>
      <c r="W10" s="1"/>
      <c r="X10" s="1"/>
      <c r="Y10" s="1"/>
      <c r="Z10" s="1"/>
      <c r="AA10" s="1"/>
      <c r="AB10" s="1"/>
      <c r="AC10" s="1"/>
      <c r="AD10" s="1"/>
      <c r="AE10" s="1"/>
      <c r="AF10" s="1"/>
      <c r="AG10" s="1"/>
      <c r="AH10" s="1"/>
      <c r="AI10" s="1"/>
    </row>
    <row r="11" spans="2:35" ht="18" customHeight="1" x14ac:dyDescent="0.25">
      <c r="B11" s="67" t="s">
        <v>30</v>
      </c>
      <c r="C11" s="228">
        <f>'Actions canadiennes'!F8</f>
        <v>9.0775898114465292E-2</v>
      </c>
      <c r="D11" s="228">
        <f>'Actions canadiennes'!F7</f>
        <v>6.5299999999999997E-2</v>
      </c>
      <c r="E11" s="228">
        <f>'Actions canadiennes'!F5</f>
        <v>6.6500000000000004E-2</v>
      </c>
      <c r="F11" s="228">
        <f>'Actions canadiennes'!F6</f>
        <v>5.8999999999999997E-2</v>
      </c>
      <c r="G11" s="228">
        <f>'Actions canadiennes'!F9</f>
        <v>5.8981199999999845E-2</v>
      </c>
      <c r="H11" s="68">
        <f>AVERAGE(C11:G11)</f>
        <v>6.8111419622893021E-2</v>
      </c>
      <c r="I11" s="68">
        <v>-5.0000000000000001E-3</v>
      </c>
      <c r="J11" s="70">
        <f t="shared" si="0"/>
        <v>6.3E-2</v>
      </c>
      <c r="R11" s="1"/>
      <c r="S11" s="1"/>
      <c r="T11" s="1"/>
      <c r="U11" s="1"/>
      <c r="V11" s="1"/>
      <c r="W11" s="1"/>
      <c r="X11" s="1"/>
      <c r="Y11" s="1"/>
      <c r="Z11" s="1"/>
      <c r="AA11" s="1"/>
      <c r="AB11" s="1"/>
      <c r="AC11" s="1"/>
      <c r="AD11" s="1"/>
      <c r="AE11" s="1"/>
      <c r="AF11" s="1"/>
      <c r="AG11" s="1"/>
      <c r="AH11" s="1"/>
      <c r="AI11" s="1"/>
    </row>
    <row r="12" spans="2:35" ht="18" customHeight="1" x14ac:dyDescent="0.25">
      <c r="B12" s="67" t="s">
        <v>31</v>
      </c>
      <c r="C12" s="228">
        <f>'Actions américaines'!F8</f>
        <v>0.11209458327585953</v>
      </c>
      <c r="D12" s="228">
        <f>'Actions américaines'!F7</f>
        <v>6.0900000000000003E-2</v>
      </c>
      <c r="E12" s="228">
        <f>'Actions américaines'!F5</f>
        <v>6.6500000000000004E-2</v>
      </c>
      <c r="F12" s="228">
        <f>'Actions américaines'!F6</f>
        <v>5.8999999999999997E-2</v>
      </c>
      <c r="G12" s="228">
        <f>'Actions américaines'!F9</f>
        <v>4.6014499999999847E-2</v>
      </c>
      <c r="H12" s="68">
        <f>AVERAGE(C12:G12)</f>
        <v>6.890181665517188E-2</v>
      </c>
      <c r="I12" s="68">
        <v>-5.0000000000000001E-3</v>
      </c>
      <c r="J12" s="70">
        <f t="shared" si="0"/>
        <v>6.4000000000000001E-2</v>
      </c>
      <c r="R12" s="1"/>
      <c r="S12" s="1"/>
      <c r="T12" s="1"/>
      <c r="U12" s="1"/>
      <c r="V12" s="1"/>
      <c r="W12" s="1"/>
      <c r="X12" s="1"/>
      <c r="Y12" s="1"/>
      <c r="Z12" s="1"/>
      <c r="AA12" s="1"/>
      <c r="AB12" s="1"/>
      <c r="AC12" s="1"/>
      <c r="AD12" s="1"/>
      <c r="AE12" s="1"/>
      <c r="AF12" s="1"/>
      <c r="AG12" s="1"/>
      <c r="AH12" s="1"/>
      <c r="AI12" s="1"/>
    </row>
    <row r="13" spans="2:35" ht="18" customHeight="1" x14ac:dyDescent="0.25">
      <c r="B13" s="78" t="s">
        <v>176</v>
      </c>
      <c r="C13" s="228">
        <f>'Actions internationales'!F8</f>
        <v>8.6088751733468749E-2</v>
      </c>
      <c r="D13" s="228">
        <f>'Actions internationales'!F7</f>
        <v>7.0800000000000002E-2</v>
      </c>
      <c r="E13" s="228">
        <f>'Actions internationales'!F5</f>
        <v>6.6500000000000004E-2</v>
      </c>
      <c r="F13" s="228">
        <f>'Actions internationales'!F6</f>
        <v>5.8999999999999997E-2</v>
      </c>
      <c r="G13" s="228">
        <f>'Actions internationales'!F9</f>
        <v>7.1131099999999892E-2</v>
      </c>
      <c r="H13" s="68">
        <f t="shared" ref="H13:H14" si="1">AVERAGE(C13:G13)</f>
        <v>7.0703970346693734E-2</v>
      </c>
      <c r="I13" s="68">
        <v>-5.0000000000000001E-3</v>
      </c>
      <c r="J13" s="70">
        <f t="shared" si="0"/>
        <v>6.6000000000000003E-2</v>
      </c>
      <c r="R13" s="1"/>
      <c r="S13" s="1"/>
      <c r="T13" s="1"/>
      <c r="U13" s="1"/>
      <c r="V13" s="1"/>
      <c r="W13" s="1"/>
      <c r="X13" s="1"/>
      <c r="Y13" s="1"/>
      <c r="Z13" s="1"/>
      <c r="AA13" s="1"/>
      <c r="AB13" s="1"/>
      <c r="AC13" s="1"/>
      <c r="AD13" s="1"/>
      <c r="AE13" s="1"/>
      <c r="AF13" s="1"/>
      <c r="AG13" s="1"/>
      <c r="AH13" s="1"/>
      <c r="AI13" s="1"/>
    </row>
    <row r="14" spans="2:35" ht="18" customHeight="1" x14ac:dyDescent="0.25">
      <c r="B14" s="67" t="s">
        <v>186</v>
      </c>
      <c r="C14" s="228">
        <f>'Actions marchés émergents'!F8</f>
        <v>9.4374575581476439E-2</v>
      </c>
      <c r="D14" s="228">
        <f>'Actions marchés émergents'!F7</f>
        <v>7.8799999999999995E-2</v>
      </c>
      <c r="E14" s="228">
        <f>'Actions marchés émergents'!F5</f>
        <v>7.6499999999999999E-2</v>
      </c>
      <c r="F14" s="228">
        <f>'Actions marchés émergents'!F6</f>
        <v>5.8999999999999997E-2</v>
      </c>
      <c r="G14" s="228">
        <f>'Actions marchés émergents'!F9</f>
        <v>8.9406999999999792E-2</v>
      </c>
      <c r="H14" s="68">
        <f t="shared" si="1"/>
        <v>7.9616315116295244E-2</v>
      </c>
      <c r="I14" s="68">
        <v>-5.0000000000000001E-3</v>
      </c>
      <c r="J14" s="70">
        <f t="shared" si="0"/>
        <v>7.4999999999999997E-2</v>
      </c>
      <c r="R14" s="1"/>
      <c r="S14" s="1"/>
      <c r="T14" s="1"/>
      <c r="U14" s="1"/>
      <c r="V14" s="1"/>
      <c r="W14" s="1"/>
      <c r="X14" s="1"/>
      <c r="Y14" s="1"/>
      <c r="Z14" s="1"/>
      <c r="AA14" s="1"/>
      <c r="AB14" s="1"/>
      <c r="AC14" s="1"/>
      <c r="AD14" s="1"/>
      <c r="AE14" s="1"/>
      <c r="AF14" s="1"/>
      <c r="AG14" s="1"/>
      <c r="AH14" s="1"/>
      <c r="AI14" s="1"/>
    </row>
    <row r="15" spans="2:35" ht="16.5" customHeight="1" x14ac:dyDescent="0.25">
      <c r="B15" s="372" t="s">
        <v>33</v>
      </c>
      <c r="C15" s="373"/>
      <c r="D15" s="373"/>
      <c r="E15" s="373"/>
      <c r="F15" s="373"/>
      <c r="G15" s="373"/>
      <c r="H15" s="373"/>
      <c r="I15" s="374"/>
      <c r="J15" s="70">
        <f>J9+2%</f>
        <v>4.3999999999999997E-2</v>
      </c>
      <c r="R15" s="1"/>
      <c r="S15" s="1"/>
      <c r="T15" s="1"/>
      <c r="U15" s="1"/>
      <c r="V15" s="1"/>
      <c r="W15" s="1"/>
      <c r="X15" s="1"/>
      <c r="Y15" s="1"/>
      <c r="Z15" s="1"/>
      <c r="AA15" s="1"/>
      <c r="AB15" s="1"/>
      <c r="AC15" s="1"/>
      <c r="AD15" s="1"/>
      <c r="AE15" s="1"/>
      <c r="AF15" s="1"/>
      <c r="AG15" s="1"/>
      <c r="AH15" s="1"/>
      <c r="AI15" s="1"/>
    </row>
    <row r="16" spans="2:35" hidden="1" x14ac:dyDescent="0.25">
      <c r="J16" s="1">
        <v>7.4999999999999997E-3</v>
      </c>
    </row>
    <row r="17" spans="2:16" x14ac:dyDescent="0.25">
      <c r="J17" s="1"/>
    </row>
    <row r="18" spans="2:16" s="42" customFormat="1" ht="15" customHeight="1" x14ac:dyDescent="0.25">
      <c r="B18" s="375" t="s">
        <v>34</v>
      </c>
      <c r="C18" s="375"/>
      <c r="D18" s="375"/>
      <c r="E18" s="375"/>
      <c r="F18" s="375"/>
      <c r="G18" s="375"/>
      <c r="H18" s="375"/>
      <c r="I18" s="375"/>
      <c r="J18" s="375"/>
    </row>
    <row r="19" spans="2:16" ht="30" customHeight="1" x14ac:dyDescent="0.25">
      <c r="B19" s="371" t="s">
        <v>35</v>
      </c>
      <c r="C19" s="371"/>
      <c r="D19" s="371"/>
      <c r="E19" s="371"/>
      <c r="F19" s="371"/>
      <c r="G19" s="371"/>
      <c r="H19" s="371"/>
      <c r="I19" s="371"/>
      <c r="J19" s="371"/>
    </row>
    <row r="20" spans="2:16" ht="15" customHeight="1" x14ac:dyDescent="0.25">
      <c r="B20" s="370" t="s">
        <v>36</v>
      </c>
      <c r="C20" s="371"/>
      <c r="D20" s="371"/>
      <c r="E20" s="371"/>
      <c r="F20" s="371"/>
      <c r="G20" s="371"/>
      <c r="H20" s="371"/>
      <c r="I20" s="371"/>
      <c r="J20" s="371"/>
    </row>
    <row r="21" spans="2:16" ht="30" customHeight="1" x14ac:dyDescent="0.25">
      <c r="B21" s="188"/>
    </row>
    <row r="22" spans="2:16" ht="14" x14ac:dyDescent="0.25">
      <c r="B22" s="376" t="s">
        <v>37</v>
      </c>
      <c r="C22" s="377"/>
      <c r="D22" s="377"/>
      <c r="E22" s="377"/>
      <c r="F22" s="377"/>
      <c r="G22" s="377"/>
      <c r="H22" s="377"/>
      <c r="I22" s="377"/>
      <c r="J22" s="377"/>
      <c r="K22" s="377"/>
      <c r="L22" s="377"/>
      <c r="M22" s="377"/>
      <c r="N22" s="377"/>
      <c r="O22" s="377"/>
      <c r="P22" s="378"/>
    </row>
    <row r="23" spans="2:16" ht="14" x14ac:dyDescent="0.3">
      <c r="B23" s="161" t="s">
        <v>38</v>
      </c>
      <c r="C23" s="162"/>
      <c r="D23" s="163"/>
      <c r="E23" s="164">
        <f>+J11-J10</f>
        <v>3.1E-2</v>
      </c>
      <c r="F23" s="302" t="str">
        <f>"(" &amp; TEXT(J11*1000,"0,00 %") &amp; " projeté pour les actions canadiennes moins " &amp; TEXT(J$10*1000,"0,00 %") &amp; " projeté pour les titres à revenu fixe)"</f>
        <v>(6,30% projeté pour les actions canadiennes moins 3,20% projeté pour les titres à revenu fixe)</v>
      </c>
      <c r="G23" s="163"/>
      <c r="H23" s="163"/>
      <c r="I23" s="163"/>
      <c r="J23" s="165"/>
      <c r="K23" s="165"/>
      <c r="L23" s="165"/>
      <c r="M23" s="165"/>
      <c r="N23" s="165"/>
      <c r="O23" s="163"/>
      <c r="P23" s="166"/>
    </row>
    <row r="24" spans="2:16" ht="14" x14ac:dyDescent="0.3">
      <c r="B24" s="161" t="s">
        <v>174</v>
      </c>
      <c r="C24" s="162"/>
      <c r="D24" s="163"/>
      <c r="E24" s="164">
        <f>J12-J10</f>
        <v>3.2000000000000001E-2</v>
      </c>
      <c r="F24" s="302" t="str">
        <f>"(" &amp; TEXT(J12*1000,"0,00 %") &amp; " projeté pour les actions américaines moins " &amp; TEXT(J$10*1000,"0,00 %") &amp; " projeté pour les titres à revenu fixe)"</f>
        <v>(6,40% projeté pour les actions américaines moins 3,20% projeté pour les titres à revenu fixe)</v>
      </c>
      <c r="G24" s="163"/>
      <c r="H24" s="163"/>
      <c r="I24" s="163"/>
      <c r="J24" s="165"/>
      <c r="K24" s="165"/>
      <c r="L24" s="165"/>
      <c r="M24" s="165"/>
      <c r="N24" s="165"/>
      <c r="O24" s="163"/>
      <c r="P24" s="166"/>
    </row>
    <row r="25" spans="2:16" ht="14" x14ac:dyDescent="0.3">
      <c r="B25" s="173" t="s">
        <v>177</v>
      </c>
      <c r="C25" s="174"/>
      <c r="D25" s="174"/>
      <c r="E25" s="168">
        <f>+J13-J10</f>
        <v>3.4000000000000002E-2</v>
      </c>
      <c r="F25" s="302" t="str">
        <f>"(" &amp; TEXT(J13*1000,"0,00 %") &amp; " projeté pour les actions internationales moins " &amp; TEXT(J$10*1000,"0,00 %") &amp; " projeté pour les titres à revenu fixe)"</f>
        <v>(6,60% projeté pour les actions internationales moins 3,20% projeté pour les titres à revenu fixe)</v>
      </c>
      <c r="G25" s="167"/>
      <c r="H25" s="167"/>
      <c r="I25" s="167"/>
      <c r="J25" s="169"/>
      <c r="K25" s="169"/>
      <c r="L25" s="169"/>
      <c r="M25" s="169"/>
      <c r="N25" s="169"/>
      <c r="O25" s="169"/>
      <c r="P25" s="171"/>
    </row>
    <row r="26" spans="2:16" ht="14" x14ac:dyDescent="0.3">
      <c r="B26" s="161" t="s">
        <v>187</v>
      </c>
      <c r="C26" s="170"/>
      <c r="D26" s="163"/>
      <c r="E26" s="164">
        <f>+J14-J10</f>
        <v>4.2999999999999997E-2</v>
      </c>
      <c r="F26" s="302" t="str">
        <f>"(" &amp; TEXT(J14*1000,"0,00 %") &amp; " projeté pour les actions des marchés émergents moins " &amp; TEXT(J$10*1000,"0,00 %") &amp; " projeté pour les titres à revenu fixe)"</f>
        <v>(7,50% projeté pour les actions des marchés émergents moins 3,20% projeté pour les titres à revenu fixe)</v>
      </c>
      <c r="G26" s="163"/>
      <c r="H26" s="163"/>
      <c r="I26" s="163"/>
      <c r="J26" s="165"/>
      <c r="K26" s="165"/>
      <c r="L26" s="165"/>
      <c r="M26" s="165"/>
      <c r="N26" s="165"/>
      <c r="O26" s="169"/>
      <c r="P26" s="171"/>
    </row>
    <row r="28" spans="2:16" x14ac:dyDescent="0.25">
      <c r="B28" s="188"/>
    </row>
    <row r="30" spans="2:16" x14ac:dyDescent="0.25">
      <c r="D30" s="2"/>
    </row>
    <row r="32" spans="2:16" x14ac:dyDescent="0.25">
      <c r="C32" s="3"/>
      <c r="D32" s="3"/>
    </row>
    <row r="33" spans="2:10" x14ac:dyDescent="0.25">
      <c r="C33" s="3"/>
      <c r="D33" s="3"/>
    </row>
    <row r="34" spans="2:10" x14ac:dyDescent="0.25">
      <c r="C34" s="3"/>
      <c r="D34" s="3"/>
    </row>
    <row r="35" spans="2:10" x14ac:dyDescent="0.25">
      <c r="C35" s="3"/>
      <c r="D35" s="3"/>
    </row>
    <row r="47" spans="2:10" x14ac:dyDescent="0.25">
      <c r="B47" s="369"/>
      <c r="C47" s="369"/>
      <c r="D47" s="369"/>
      <c r="E47" s="369"/>
      <c r="F47" s="369"/>
      <c r="G47" s="369"/>
      <c r="H47" s="369"/>
      <c r="I47" s="369"/>
      <c r="J47" s="369"/>
    </row>
  </sheetData>
  <mergeCells count="15">
    <mergeCell ref="B1:J1"/>
    <mergeCell ref="H3:H4"/>
    <mergeCell ref="I3:I4"/>
    <mergeCell ref="H7:H8"/>
    <mergeCell ref="I7:I8"/>
    <mergeCell ref="J7:J8"/>
    <mergeCell ref="J3:J4"/>
    <mergeCell ref="C3:G3"/>
    <mergeCell ref="C7:G7"/>
    <mergeCell ref="B47:J47"/>
    <mergeCell ref="B20:J20"/>
    <mergeCell ref="B19:J19"/>
    <mergeCell ref="B15:I15"/>
    <mergeCell ref="B18:J18"/>
    <mergeCell ref="B22:P22"/>
  </mergeCells>
  <phoneticPr fontId="0" type="noConversion"/>
  <hyperlinks>
    <hyperlink ref="D5" location="Inflation!E8" display="Inflation!E8" xr:uid="{00000000-0004-0000-0300-000000000000}"/>
    <hyperlink ref="E5" location="Inflation!E7" display="Inflation!E7" xr:uid="{00000000-0004-0000-0300-000001000000}"/>
    <hyperlink ref="F5" location="Inflation!E5" display="Inflation!E5" xr:uid="{00000000-0004-0000-0300-000002000000}"/>
    <hyperlink ref="G5" location="Inflation!E6" display="Inflation!E6" xr:uid="{00000000-0004-0000-0300-000003000000}"/>
    <hyperlink ref="D9:F9" location="'Short Term'!A1" display="'Short Term'!A1" xr:uid="{00000000-0004-0000-0300-000005000000}"/>
    <hyperlink ref="C11:F11" location="'Canadian Equities'!A1" display="'Canadian Equities'!A1" xr:uid="{00000000-0004-0000-0300-000007000000}"/>
    <hyperlink ref="C13:F13" location="'Foreign Equities (Developed)'!A1" display="'Foreign Equities (Developed)'!A1" xr:uid="{00000000-0004-0000-0300-000008000000}"/>
    <hyperlink ref="C14:F14" location="'Foreign Equities (Emerging)'!A1" display="'Foreign Equities (Emerging)'!A1" xr:uid="{00000000-0004-0000-0300-000009000000}"/>
    <hyperlink ref="D9" location="'Court terme'!F7" display="'Court terme'!F7" xr:uid="{00000000-0004-0000-0300-00000A000000}"/>
    <hyperlink ref="D10" location="'Revenu fixe'!F7" display="'Revenu fixe'!F7" xr:uid="{00000000-0004-0000-0300-00000B000000}"/>
    <hyperlink ref="D11" location="'Actions canadiennes'!F7" display="'Actions canadiennes'!F7" xr:uid="{00000000-0004-0000-0300-00000C000000}"/>
    <hyperlink ref="D13" location="'Actions étrangères (développés)'!F7" display="'Actions étrangères (développés)'!F7" xr:uid="{00000000-0004-0000-0300-00000D000000}"/>
    <hyperlink ref="D14" location="'Actions étrangères (émergents)'!F7" display="'Actions étrangères (émergents)'!F7" xr:uid="{00000000-0004-0000-0300-00000E000000}"/>
    <hyperlink ref="E9" location="'Court terme'!F5" display="'Court terme'!F5" xr:uid="{00000000-0004-0000-0300-00000F000000}"/>
    <hyperlink ref="E10" location="'Revenu fixe'!F5" display="'Revenu fixe'!F5" xr:uid="{00000000-0004-0000-0300-000010000000}"/>
    <hyperlink ref="E11" location="'Actions canadiennes'!F5" display="'Actions canadiennes'!F5" xr:uid="{00000000-0004-0000-0300-000011000000}"/>
    <hyperlink ref="E13" location="'Actions étrangères (développés)'!F5" display="'Actions étrangères (développés)'!F5" xr:uid="{00000000-0004-0000-0300-000012000000}"/>
    <hyperlink ref="E14" location="'Actions étrangères (émergents)'!F5" display="'Actions étrangères (émergents)'!F5" xr:uid="{00000000-0004-0000-0300-000013000000}"/>
    <hyperlink ref="F9" location="'Court terme'!F6" display="'Court terme'!F6" xr:uid="{00000000-0004-0000-0300-000014000000}"/>
    <hyperlink ref="F10" location="'Revenu fixe'!F6" display="'Revenu fixe'!F6" xr:uid="{00000000-0004-0000-0300-000015000000}"/>
    <hyperlink ref="F11" location="'Actions canadiennes'!F6" display="'Actions canadiennes'!F6" xr:uid="{00000000-0004-0000-0300-000016000000}"/>
    <hyperlink ref="F13" location="'Actions étrangères (développés)'!F6" display="'Actions étrangères (développés)'!F6" xr:uid="{00000000-0004-0000-0300-000017000000}"/>
    <hyperlink ref="F14" location="'Actions étrangères (émergents)'!F6" display="'Actions étrangères (émergents)'!F6" xr:uid="{00000000-0004-0000-0300-000018000000}"/>
    <hyperlink ref="C14" location="'Actions étrangères (émergents)'!F8" display="'Actions étrangères (émergents)'!F8" xr:uid="{00000000-0004-0000-0300-000019000000}"/>
    <hyperlink ref="C13" location="'Actions étrangères (développés)'!F8" display="'Actions étrangères (développés)'!F8" xr:uid="{00000000-0004-0000-0300-00001A000000}"/>
    <hyperlink ref="C11" location="'Actions canadiennes'!F8" display="'Actions canadiennes'!F8" xr:uid="{00000000-0004-0000-0300-00001B000000}"/>
  </hyperlinks>
  <printOptions horizontalCentered="1"/>
  <pageMargins left="0.70866141732283472" right="0.70866141732283472" top="0.74803149606299213" bottom="0.74803149606299213" header="0.31496062992125984" footer="0.31496062992125984"/>
  <pageSetup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tabColor rgb="FFBDE6EF"/>
  </sheetPr>
  <dimension ref="B3:E31"/>
  <sheetViews>
    <sheetView workbookViewId="0">
      <selection activeCell="B31" sqref="B31:E31"/>
    </sheetView>
  </sheetViews>
  <sheetFormatPr defaultColWidth="8.6328125" defaultRowHeight="12.5" x14ac:dyDescent="0.25"/>
  <cols>
    <col min="1" max="1" width="4.453125" customWidth="1"/>
    <col min="2" max="2" width="53" customWidth="1"/>
  </cols>
  <sheetData>
    <row r="3" spans="2:5" ht="61.5" customHeight="1" x14ac:dyDescent="0.25">
      <c r="B3" s="34" t="s">
        <v>0</v>
      </c>
    </row>
    <row r="4" spans="2:5" ht="61.5" customHeight="1" x14ac:dyDescent="0.25">
      <c r="B4" s="34"/>
    </row>
    <row r="7" spans="2:5" ht="135" customHeight="1" x14ac:dyDescent="0.25">
      <c r="B7" s="358" t="s">
        <v>204</v>
      </c>
      <c r="C7" s="358"/>
      <c r="D7" s="358"/>
      <c r="E7" s="358"/>
    </row>
    <row r="8" spans="2:5" ht="14.5" x14ac:dyDescent="0.25">
      <c r="B8" s="71"/>
      <c r="C8" s="187"/>
      <c r="D8" s="187"/>
      <c r="E8" s="188"/>
    </row>
    <row r="9" spans="2:5" ht="14.5" x14ac:dyDescent="0.25">
      <c r="B9" s="71"/>
      <c r="C9" s="187"/>
      <c r="D9" s="187"/>
      <c r="E9" s="188"/>
    </row>
    <row r="10" spans="2:5" ht="14.5" x14ac:dyDescent="0.25">
      <c r="B10" s="71"/>
      <c r="C10" s="187"/>
      <c r="D10" s="187"/>
      <c r="E10" s="188"/>
    </row>
    <row r="11" spans="2:5" ht="14.5" x14ac:dyDescent="0.25">
      <c r="B11" s="71"/>
      <c r="C11" s="187"/>
      <c r="D11" s="187"/>
      <c r="E11" s="188"/>
    </row>
    <row r="12" spans="2:5" ht="22.5" x14ac:dyDescent="0.25">
      <c r="B12" s="72"/>
      <c r="C12" s="187"/>
      <c r="D12" s="187"/>
      <c r="E12" s="188"/>
    </row>
    <row r="13" spans="2:5" ht="23.25" customHeight="1" x14ac:dyDescent="0.25">
      <c r="B13" s="359" t="s">
        <v>1</v>
      </c>
      <c r="C13" s="359"/>
      <c r="D13" s="359"/>
      <c r="E13" s="359"/>
    </row>
    <row r="14" spans="2:5" ht="25.5" customHeight="1" x14ac:dyDescent="0.25">
      <c r="B14" s="359" t="s">
        <v>2</v>
      </c>
      <c r="C14" s="359"/>
      <c r="D14" s="359"/>
      <c r="E14" s="359"/>
    </row>
    <row r="15" spans="2:5" x14ac:dyDescent="0.25">
      <c r="B15" s="189"/>
      <c r="C15" s="187"/>
      <c r="D15" s="187"/>
      <c r="E15" s="188"/>
    </row>
    <row r="16" spans="2:5" x14ac:dyDescent="0.25">
      <c r="B16" s="189"/>
      <c r="C16" s="187"/>
      <c r="D16" s="187"/>
      <c r="E16" s="188"/>
    </row>
    <row r="17" spans="2:5" x14ac:dyDescent="0.25">
      <c r="B17" s="189"/>
      <c r="C17" s="187"/>
      <c r="D17" s="187"/>
      <c r="E17" s="188"/>
    </row>
    <row r="18" spans="2:5" x14ac:dyDescent="0.25">
      <c r="B18" s="189"/>
      <c r="C18" s="187"/>
      <c r="D18" s="187"/>
      <c r="E18" s="188"/>
    </row>
    <row r="19" spans="2:5" x14ac:dyDescent="0.25">
      <c r="B19" s="189"/>
      <c r="C19" s="187"/>
      <c r="D19" s="187"/>
      <c r="E19" s="188"/>
    </row>
    <row r="20" spans="2:5" x14ac:dyDescent="0.25">
      <c r="B20" s="189"/>
      <c r="C20" s="187"/>
      <c r="D20" s="187"/>
      <c r="E20" s="188"/>
    </row>
    <row r="21" spans="2:5" ht="17.5" x14ac:dyDescent="0.25">
      <c r="B21" s="73"/>
      <c r="C21" s="187"/>
      <c r="D21" s="187"/>
      <c r="E21" s="188"/>
    </row>
    <row r="22" spans="2:5" ht="20" x14ac:dyDescent="0.25">
      <c r="B22" s="360"/>
      <c r="C22" s="360"/>
      <c r="D22" s="360"/>
      <c r="E22" s="360"/>
    </row>
    <row r="23" spans="2:5" ht="20" x14ac:dyDescent="0.25">
      <c r="B23" s="360"/>
      <c r="C23" s="360"/>
      <c r="D23" s="360"/>
      <c r="E23" s="360"/>
    </row>
    <row r="24" spans="2:5" ht="20" x14ac:dyDescent="0.25">
      <c r="B24" s="360"/>
      <c r="C24" s="360"/>
      <c r="D24" s="360"/>
      <c r="E24" s="360"/>
    </row>
    <row r="25" spans="2:5" ht="20" x14ac:dyDescent="0.25">
      <c r="B25" s="360"/>
      <c r="C25" s="360"/>
      <c r="D25" s="360"/>
      <c r="E25" s="360"/>
    </row>
    <row r="26" spans="2:5" ht="20" x14ac:dyDescent="0.25">
      <c r="B26" s="360"/>
      <c r="C26" s="360"/>
      <c r="D26" s="360"/>
      <c r="E26" s="360"/>
    </row>
    <row r="27" spans="2:5" ht="13" x14ac:dyDescent="0.25">
      <c r="B27" s="74"/>
      <c r="C27" s="187"/>
      <c r="D27" s="187"/>
      <c r="E27" s="188"/>
    </row>
    <row r="28" spans="2:5" ht="13" x14ac:dyDescent="0.25">
      <c r="B28" s="74"/>
      <c r="C28" s="187"/>
      <c r="D28" s="187"/>
      <c r="E28" s="188"/>
    </row>
    <row r="29" spans="2:5" ht="15" x14ac:dyDescent="0.25">
      <c r="B29" s="75"/>
      <c r="C29" s="187"/>
      <c r="D29" s="187"/>
      <c r="E29" s="188"/>
    </row>
    <row r="30" spans="2:5" ht="13" x14ac:dyDescent="0.25">
      <c r="B30" s="357" t="s">
        <v>213</v>
      </c>
      <c r="C30" s="357"/>
      <c r="D30" s="357"/>
      <c r="E30" s="357"/>
    </row>
    <row r="31" spans="2:5" ht="13" x14ac:dyDescent="0.25">
      <c r="B31" s="357" t="s">
        <v>214</v>
      </c>
      <c r="C31" s="357"/>
      <c r="D31" s="357"/>
      <c r="E31" s="357"/>
    </row>
  </sheetData>
  <mergeCells count="10">
    <mergeCell ref="B25:E25"/>
    <mergeCell ref="B26:E26"/>
    <mergeCell ref="B30:E30"/>
    <mergeCell ref="B31:E31"/>
    <mergeCell ref="B7:E7"/>
    <mergeCell ref="B13:E13"/>
    <mergeCell ref="B14:E14"/>
    <mergeCell ref="B22:E22"/>
    <mergeCell ref="B23:E23"/>
    <mergeCell ref="B24:E24"/>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tabColor rgb="FFBDE6EF"/>
    <pageSetUpPr fitToPage="1"/>
  </sheetPr>
  <dimension ref="A1:F21"/>
  <sheetViews>
    <sheetView topLeftCell="B1" workbookViewId="0">
      <selection activeCell="D5" sqref="D5"/>
    </sheetView>
  </sheetViews>
  <sheetFormatPr defaultColWidth="11.453125" defaultRowHeight="12.5" x14ac:dyDescent="0.25"/>
  <cols>
    <col min="1" max="1" width="1.6328125" customWidth="1"/>
    <col min="2" max="2" width="25.6328125" customWidth="1"/>
    <col min="3" max="3" width="30.6328125" customWidth="1"/>
    <col min="4" max="4" width="85.453125" customWidth="1"/>
    <col min="5" max="5" width="22.6328125" customWidth="1"/>
    <col min="6" max="6" width="8.6328125" customWidth="1"/>
    <col min="7" max="7" width="1.6328125" customWidth="1"/>
  </cols>
  <sheetData>
    <row r="1" spans="1:6" ht="18" x14ac:dyDescent="0.25">
      <c r="B1" s="343" t="s">
        <v>206</v>
      </c>
      <c r="C1" s="343"/>
      <c r="D1" s="343"/>
      <c r="E1" s="343"/>
      <c r="F1" s="343"/>
    </row>
    <row r="4" spans="1:6" ht="27" customHeight="1" x14ac:dyDescent="0.3">
      <c r="A4" s="29"/>
      <c r="B4" s="230" t="s">
        <v>15</v>
      </c>
      <c r="C4" s="230" t="s">
        <v>39</v>
      </c>
      <c r="D4" s="230" t="s">
        <v>40</v>
      </c>
      <c r="E4" s="230" t="s">
        <v>41</v>
      </c>
      <c r="F4" s="230" t="s">
        <v>42</v>
      </c>
    </row>
    <row r="5" spans="1:6" ht="82.25" customHeight="1" x14ac:dyDescent="0.25">
      <c r="B5" s="30" t="s">
        <v>218</v>
      </c>
      <c r="C5" s="232" t="s">
        <v>221</v>
      </c>
      <c r="D5" s="49" t="s">
        <v>224</v>
      </c>
      <c r="E5" s="172">
        <v>0.02</v>
      </c>
      <c r="F5" s="31">
        <f>1*2%</f>
        <v>0.02</v>
      </c>
    </row>
    <row r="6" spans="1:6" ht="86" customHeight="1" x14ac:dyDescent="0.25">
      <c r="B6" s="30" t="s">
        <v>219</v>
      </c>
      <c r="C6" s="232" t="s">
        <v>220</v>
      </c>
      <c r="D6" s="49" t="s">
        <v>225</v>
      </c>
      <c r="E6" s="172">
        <v>2.1000000000000001E-2</v>
      </c>
      <c r="F6" s="31">
        <f>2.1%</f>
        <v>2.1000000000000001E-2</v>
      </c>
    </row>
    <row r="7" spans="1:6" ht="71.75" customHeight="1" x14ac:dyDescent="0.25">
      <c r="B7" s="30" t="s">
        <v>43</v>
      </c>
      <c r="C7" s="231" t="s">
        <v>43</v>
      </c>
      <c r="D7" s="51" t="s">
        <v>44</v>
      </c>
      <c r="E7" s="112" t="s">
        <v>45</v>
      </c>
      <c r="F7" s="31">
        <f>'Sondage Institut FP Canada'!C17</f>
        <v>2.2700000000000001E-2</v>
      </c>
    </row>
    <row r="8" spans="1:6" s="326" customFormat="1" ht="63.75" customHeight="1" x14ac:dyDescent="0.3">
      <c r="B8" s="327" t="s">
        <v>265</v>
      </c>
      <c r="C8" s="231" t="s">
        <v>285</v>
      </c>
      <c r="D8" s="328" t="s">
        <v>266</v>
      </c>
      <c r="E8" s="112" t="s">
        <v>45</v>
      </c>
      <c r="F8" s="329">
        <f>'Données sur 50 ans'!AI75</f>
        <v>2.0935263351958833E-2</v>
      </c>
    </row>
    <row r="9" spans="1:6" ht="81" customHeight="1" x14ac:dyDescent="0.25">
      <c r="B9" s="30" t="s">
        <v>46</v>
      </c>
      <c r="C9" s="232" t="s">
        <v>47</v>
      </c>
      <c r="D9" s="50" t="s">
        <v>48</v>
      </c>
      <c r="E9" s="172">
        <v>0.02</v>
      </c>
      <c r="F9" s="31">
        <v>0.02</v>
      </c>
    </row>
    <row r="10" spans="1:6" x14ac:dyDescent="0.25">
      <c r="B10" s="347" t="s">
        <v>16</v>
      </c>
      <c r="C10" s="351"/>
      <c r="D10" s="352"/>
      <c r="E10" s="344">
        <v>1</v>
      </c>
      <c r="F10" s="348">
        <f>AVERAGE(F5:F9)</f>
        <v>2.0927052670391768E-2</v>
      </c>
    </row>
    <row r="11" spans="1:6" x14ac:dyDescent="0.25">
      <c r="B11" s="345"/>
      <c r="C11" s="353"/>
      <c r="D11" s="354"/>
      <c r="E11" s="345"/>
      <c r="F11" s="349"/>
    </row>
    <row r="12" spans="1:6" ht="6" customHeight="1" x14ac:dyDescent="0.25">
      <c r="B12" s="346"/>
      <c r="C12" s="355"/>
      <c r="D12" s="356"/>
      <c r="E12" s="346"/>
      <c r="F12" s="350"/>
    </row>
    <row r="15" spans="1:6" ht="14.5" x14ac:dyDescent="0.35">
      <c r="B15" s="4"/>
      <c r="C15" s="4"/>
    </row>
    <row r="16" spans="1:6" ht="14.5" x14ac:dyDescent="0.35">
      <c r="B16" s="4"/>
      <c r="C16" s="4"/>
    </row>
    <row r="17" spans="3:3" x14ac:dyDescent="0.25">
      <c r="C17" s="188"/>
    </row>
    <row r="18" spans="3:3" x14ac:dyDescent="0.25">
      <c r="C18" s="188"/>
    </row>
    <row r="19" spans="3:3" x14ac:dyDescent="0.25">
      <c r="C19" s="188"/>
    </row>
    <row r="21" spans="3:3" x14ac:dyDescent="0.25">
      <c r="C21" s="188"/>
    </row>
  </sheetData>
  <mergeCells count="5">
    <mergeCell ref="B1:F1"/>
    <mergeCell ref="E10:E12"/>
    <mergeCell ref="B10:B12"/>
    <mergeCell ref="F10:F12"/>
    <mergeCell ref="C10:D12"/>
  </mergeCells>
  <phoneticPr fontId="40" type="noConversion"/>
  <hyperlinks>
    <hyperlink ref="C7" location="'Sondage Institut FP Canada'!A1" display="Sondage annuel mené par l'Institut de planification financière et FP Canada " xr:uid="{2749EDAD-6E3B-4A05-B005-84C5F9BA5AAD}"/>
    <hyperlink ref="C6" r:id="rId1" xr:uid="{1B0C0930-D785-44C5-86CB-35647EC213FB}"/>
    <hyperlink ref="C5" r:id="rId2" xr:uid="{E4F50116-6CAA-42D1-A627-92DAABAED22B}"/>
    <hyperlink ref="C9" r:id="rId3" xr:uid="{758250AE-2B05-4785-BCF5-33EA865D48DB}"/>
    <hyperlink ref="C8" r:id="rId4" xr:uid="{C9840604-0033-7D4B-B463-563E7C9F96F1}"/>
  </hyperlinks>
  <pageMargins left="0.7" right="0.7" top="0.75" bottom="0.75" header="0.3" footer="0.3"/>
  <pageSetup scale="71" fitToHeight="0" orientation="landscape"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tabColor rgb="FFBDE6EF"/>
    <pageSetUpPr fitToPage="1"/>
  </sheetPr>
  <dimension ref="A1:G12"/>
  <sheetViews>
    <sheetView topLeftCell="C1" workbookViewId="0">
      <selection activeCell="F7" sqref="F7"/>
    </sheetView>
  </sheetViews>
  <sheetFormatPr defaultColWidth="11.453125" defaultRowHeight="12.5" x14ac:dyDescent="0.25"/>
  <cols>
    <col min="1" max="1" width="1.6328125" customWidth="1"/>
    <col min="2" max="2" width="25.6328125" customWidth="1"/>
    <col min="3" max="3" width="30.6328125" customWidth="1"/>
    <col min="4" max="4" width="86.453125" customWidth="1"/>
    <col min="5" max="5" width="27.453125" customWidth="1"/>
    <col min="6" max="6" width="13.453125" customWidth="1"/>
    <col min="7" max="7" width="1.6328125" customWidth="1"/>
  </cols>
  <sheetData>
    <row r="1" spans="1:7" ht="18" x14ac:dyDescent="0.25">
      <c r="B1" s="343" t="s">
        <v>207</v>
      </c>
      <c r="C1" s="343"/>
      <c r="D1" s="343"/>
      <c r="E1" s="343"/>
      <c r="F1" s="343"/>
    </row>
    <row r="2" spans="1:7" ht="15.5" x14ac:dyDescent="0.25">
      <c r="B2" s="387"/>
      <c r="C2" s="388"/>
      <c r="D2" s="388"/>
      <c r="E2" s="12"/>
      <c r="F2" s="388"/>
    </row>
    <row r="3" spans="1:7" x14ac:dyDescent="0.25">
      <c r="B3" s="387"/>
      <c r="C3" s="389"/>
      <c r="D3" s="389"/>
      <c r="E3" s="13"/>
      <c r="F3" s="389"/>
    </row>
    <row r="4" spans="1:7" ht="27.75" customHeight="1" x14ac:dyDescent="0.25">
      <c r="B4" s="230" t="s">
        <v>15</v>
      </c>
      <c r="C4" s="230" t="s">
        <v>39</v>
      </c>
      <c r="D4" s="230" t="s">
        <v>40</v>
      </c>
      <c r="E4" s="230" t="s">
        <v>41</v>
      </c>
      <c r="F4" s="230" t="s">
        <v>42</v>
      </c>
    </row>
    <row r="5" spans="1:7" ht="67.5" customHeight="1" x14ac:dyDescent="0.3">
      <c r="A5" s="32"/>
      <c r="B5" s="30" t="str">
        <f>Inflation!B5</f>
        <v>Rapport actuariel (32e)
du Régime de pensions du Canada au 31 décembre 2024</v>
      </c>
      <c r="C5" s="232" t="s">
        <v>222</v>
      </c>
      <c r="D5" s="50" t="s">
        <v>272</v>
      </c>
      <c r="E5" s="52" t="s">
        <v>226</v>
      </c>
      <c r="F5" s="31">
        <f>(0.5)/100+Inflation!F5</f>
        <v>2.5000000000000001E-2</v>
      </c>
      <c r="G5" s="384"/>
    </row>
    <row r="6" spans="1:7" ht="66.5" customHeight="1" x14ac:dyDescent="0.3">
      <c r="A6" s="32"/>
      <c r="B6" s="30" t="str">
        <f>Inflation!B5</f>
        <v>Rapport actuariel (32e)
du Régime de pensions du Canada au 31 décembre 2024</v>
      </c>
      <c r="C6" s="231" t="s">
        <v>223</v>
      </c>
      <c r="D6" s="50" t="s">
        <v>273</v>
      </c>
      <c r="E6" s="52" t="s">
        <v>241</v>
      </c>
      <c r="F6" s="31">
        <f>0+Inflation!F6</f>
        <v>2.1000000000000001E-2</v>
      </c>
      <c r="G6" s="384"/>
    </row>
    <row r="7" spans="1:7" ht="66.5" customHeight="1" x14ac:dyDescent="0.3">
      <c r="A7" s="32"/>
      <c r="B7" s="30" t="s">
        <v>43</v>
      </c>
      <c r="C7" s="233" t="s">
        <v>49</v>
      </c>
      <c r="D7" s="53" t="s">
        <v>50</v>
      </c>
      <c r="E7" s="112" t="s">
        <v>45</v>
      </c>
      <c r="F7" s="31">
        <f>'Sondage Institut FP Canada'!D17</f>
        <v>2.63E-2</v>
      </c>
      <c r="G7" s="384"/>
    </row>
    <row r="8" spans="1:7" ht="30.75" customHeight="1" x14ac:dyDescent="0.3">
      <c r="A8" s="32"/>
      <c r="B8" s="33" t="s">
        <v>16</v>
      </c>
      <c r="C8" s="385"/>
      <c r="D8" s="386"/>
      <c r="E8" s="137">
        <v>1</v>
      </c>
      <c r="F8" s="36">
        <f>AVERAGE(F5:F7)</f>
        <v>2.41E-2</v>
      </c>
    </row>
    <row r="9" spans="1:7" ht="15.5" customHeight="1" x14ac:dyDescent="0.25">
      <c r="B9" s="188"/>
      <c r="F9" s="388"/>
    </row>
    <row r="10" spans="1:7" ht="15.5" customHeight="1" x14ac:dyDescent="0.25">
      <c r="F10" s="388"/>
    </row>
    <row r="11" spans="1:7" ht="14.5" x14ac:dyDescent="0.35">
      <c r="B11" s="4"/>
      <c r="C11" s="4"/>
    </row>
    <row r="12" spans="1:7" ht="14.5" x14ac:dyDescent="0.35">
      <c r="B12" s="4"/>
      <c r="C12" s="4"/>
    </row>
  </sheetData>
  <mergeCells count="8">
    <mergeCell ref="G5:G7"/>
    <mergeCell ref="C8:D8"/>
    <mergeCell ref="B1:F1"/>
    <mergeCell ref="B2:B3"/>
    <mergeCell ref="F9:F10"/>
    <mergeCell ref="C2:C3"/>
    <mergeCell ref="D2:D3"/>
    <mergeCell ref="F2:F3"/>
  </mergeCells>
  <hyperlinks>
    <hyperlink ref="C7" location="'Sondage Institut FP Canada'!A1" display="Sondage annuel mené par l'Institut de planification financière et FP Canada" xr:uid="{F9A1C2E1-1044-49D6-84E6-03916AF8A407}"/>
    <hyperlink ref="C5" r:id="rId1" xr:uid="{4AC14A5B-B621-4BC7-AB4B-AE1BF4B5D2D5}"/>
    <hyperlink ref="C6" r:id="rId2" xr:uid="{4E268D71-0B40-3846-B3DB-E700956012C5}"/>
  </hyperlinks>
  <pageMargins left="0.7" right="0.7" top="0.75" bottom="0.75" header="0.3" footer="0.3"/>
  <pageSetup scale="70" fitToHeight="0" orientation="landscape"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8">
    <tabColor rgb="FFBDE6EF"/>
    <pageSetUpPr fitToPage="1"/>
  </sheetPr>
  <dimension ref="B1:F14"/>
  <sheetViews>
    <sheetView topLeftCell="C1" zoomScale="81" zoomScaleNormal="80" workbookViewId="0">
      <selection activeCell="D6" sqref="D6"/>
    </sheetView>
  </sheetViews>
  <sheetFormatPr defaultColWidth="11.453125" defaultRowHeight="12.5" x14ac:dyDescent="0.25"/>
  <cols>
    <col min="1" max="1" width="1.6328125" customWidth="1"/>
    <col min="2" max="2" width="28" customWidth="1"/>
    <col min="3" max="3" width="34.453125" customWidth="1"/>
    <col min="4" max="4" width="103.36328125" customWidth="1"/>
    <col min="5" max="5" width="28.453125" customWidth="1"/>
    <col min="6" max="6" width="9.6328125" customWidth="1"/>
    <col min="7" max="7" width="1.6328125" customWidth="1"/>
  </cols>
  <sheetData>
    <row r="1" spans="2:6" ht="18" x14ac:dyDescent="0.25">
      <c r="B1" s="391" t="s">
        <v>208</v>
      </c>
      <c r="C1" s="391"/>
      <c r="D1" s="391"/>
      <c r="E1" s="391"/>
      <c r="F1" s="391"/>
    </row>
    <row r="4" spans="2:6" ht="28.25" customHeight="1" x14ac:dyDescent="0.25">
      <c r="B4" s="234" t="s">
        <v>15</v>
      </c>
      <c r="C4" s="234" t="s">
        <v>39</v>
      </c>
      <c r="D4" s="234" t="s">
        <v>40</v>
      </c>
      <c r="E4" s="234" t="s">
        <v>41</v>
      </c>
      <c r="F4" s="234" t="s">
        <v>42</v>
      </c>
    </row>
    <row r="5" spans="2:6" ht="92.25" customHeight="1" x14ac:dyDescent="0.25">
      <c r="B5" s="30" t="str">
        <f>Inflation!B5</f>
        <v>Rapport actuariel (32e)
du Régime de pensions du Canada au 31 décembre 2024</v>
      </c>
      <c r="C5" s="232" t="s">
        <v>222</v>
      </c>
      <c r="D5" s="50" t="s">
        <v>271</v>
      </c>
      <c r="E5" s="112" t="s">
        <v>228</v>
      </c>
      <c r="F5" s="31">
        <f>(1.4%)+Inflation!F5-0.75/100</f>
        <v>2.6500000000000003E-2</v>
      </c>
    </row>
    <row r="6" spans="2:6" ht="89" customHeight="1" x14ac:dyDescent="0.25">
      <c r="B6" s="30" t="str">
        <f>Inflation!B6</f>
        <v>Évaluation actuarielle du Régime de rentes du Québec
au 31 décembre 2024</v>
      </c>
      <c r="C6" s="231" t="s">
        <v>227</v>
      </c>
      <c r="D6" s="50" t="s">
        <v>274</v>
      </c>
      <c r="E6" s="112" t="s">
        <v>229</v>
      </c>
      <c r="F6" s="31">
        <f>0.013+Inflation!F6-0.75/100</f>
        <v>2.6500000000000003E-2</v>
      </c>
    </row>
    <row r="7" spans="2:6" ht="66.5" customHeight="1" x14ac:dyDescent="0.25">
      <c r="B7" s="30" t="s">
        <v>43</v>
      </c>
      <c r="C7" s="231" t="str">
        <f>'Court terme'!C7</f>
        <v>Sondage annuel mené par l'Institut de planification financière et FP Canada</v>
      </c>
      <c r="D7" s="51" t="s">
        <v>44</v>
      </c>
      <c r="E7" s="112" t="s">
        <v>45</v>
      </c>
      <c r="F7" s="40">
        <f>'Sondage Institut FP Canada'!E17</f>
        <v>3.7100000000000001E-2</v>
      </c>
    </row>
    <row r="8" spans="2:6" ht="66.5" customHeight="1" x14ac:dyDescent="0.25">
      <c r="B8" s="30" t="s">
        <v>254</v>
      </c>
      <c r="C8" s="231" t="str">
        <f>'Actions canadiennes'!C9</f>
        <v>Rendement attentu basé sur le marché</v>
      </c>
      <c r="D8" s="51" t="s">
        <v>52</v>
      </c>
      <c r="E8" s="112" t="s">
        <v>230</v>
      </c>
      <c r="F8" s="40">
        <f>(1+'Rendement attendu marché'!D12)*(1+'Résumé des taux'!J5)-1</f>
        <v>3.5396099999999819E-2</v>
      </c>
    </row>
    <row r="9" spans="2:6" ht="34.5" customHeight="1" x14ac:dyDescent="0.25">
      <c r="B9" s="33" t="s">
        <v>53</v>
      </c>
      <c r="C9" s="385"/>
      <c r="D9" s="392"/>
      <c r="E9" s="392"/>
      <c r="F9" s="36">
        <f>(F5+F6+F7+2*F8)/5</f>
        <v>3.2178439999999933E-2</v>
      </c>
    </row>
    <row r="10" spans="2:6" ht="13" x14ac:dyDescent="0.3">
      <c r="B10" s="393"/>
      <c r="C10" s="393"/>
      <c r="D10" s="393"/>
    </row>
    <row r="11" spans="2:6" ht="25.5" customHeight="1" x14ac:dyDescent="0.25">
      <c r="B11" s="390"/>
      <c r="C11" s="390"/>
      <c r="D11" s="390"/>
    </row>
    <row r="12" spans="2:6" ht="14.5" x14ac:dyDescent="0.35">
      <c r="B12" s="4"/>
      <c r="C12" s="4"/>
      <c r="D12" s="4"/>
    </row>
    <row r="13" spans="2:6" ht="14.5" x14ac:dyDescent="0.35">
      <c r="B13" s="4"/>
      <c r="C13" s="4"/>
      <c r="D13" s="4"/>
    </row>
    <row r="14" spans="2:6" ht="13.25" customHeight="1" x14ac:dyDescent="0.35">
      <c r="C14" s="4"/>
      <c r="D14" s="4"/>
    </row>
  </sheetData>
  <mergeCells count="4">
    <mergeCell ref="B11:D11"/>
    <mergeCell ref="B1:F1"/>
    <mergeCell ref="C9:E9"/>
    <mergeCell ref="B10:D10"/>
  </mergeCells>
  <hyperlinks>
    <hyperlink ref="C5" r:id="rId1" location="page=139.34" xr:uid="{9B1C181E-5688-48CE-B3F1-EFC236841DE3}"/>
    <hyperlink ref="C6" r:id="rId2" xr:uid="{B691901D-372E-8845-98DE-E92A7353D5E5}"/>
    <hyperlink ref="C7" location="'Sondage Institut FP Canada'!A1" display="'Sondage Institut FP Canada'!A1" xr:uid="{00000000-0004-0000-0700-000001000000}"/>
    <hyperlink ref="C8" location="MBER!A1" display="MBER!A1" xr:uid="{B7CB2C48-6500-1040-81B2-F5A80AF69043}"/>
  </hyperlinks>
  <pageMargins left="0.7" right="0.7" top="0.75" bottom="0.75" header="0.3" footer="0.3"/>
  <pageSetup scale="64" fitToHeight="0" orientation="landscape"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10">
    <tabColor rgb="FFBDE6EF"/>
    <pageSetUpPr fitToPage="1"/>
  </sheetPr>
  <dimension ref="B1:F14"/>
  <sheetViews>
    <sheetView topLeftCell="B1" zoomScaleNormal="100" workbookViewId="0">
      <selection activeCell="E7" sqref="E7"/>
    </sheetView>
  </sheetViews>
  <sheetFormatPr defaultColWidth="11.453125" defaultRowHeight="12.5" x14ac:dyDescent="0.25"/>
  <cols>
    <col min="1" max="1" width="1.6328125" customWidth="1"/>
    <col min="2" max="2" width="25.6328125" customWidth="1"/>
    <col min="3" max="3" width="34.6328125" customWidth="1"/>
    <col min="4" max="4" width="88.453125" customWidth="1"/>
    <col min="5" max="5" width="26.6328125" customWidth="1"/>
    <col min="6" max="6" width="10.453125" customWidth="1"/>
    <col min="7" max="7" width="1.6328125" customWidth="1"/>
  </cols>
  <sheetData>
    <row r="1" spans="2:6" ht="18" x14ac:dyDescent="0.25">
      <c r="B1" s="391" t="s">
        <v>209</v>
      </c>
      <c r="C1" s="391"/>
      <c r="D1" s="391"/>
      <c r="E1" s="391"/>
      <c r="F1" s="391"/>
    </row>
    <row r="4" spans="2:6" ht="28.25" customHeight="1" x14ac:dyDescent="0.25">
      <c r="B4" s="234" t="s">
        <v>15</v>
      </c>
      <c r="C4" s="234" t="s">
        <v>39</v>
      </c>
      <c r="D4" s="234" t="s">
        <v>40</v>
      </c>
      <c r="E4" s="234" t="s">
        <v>41</v>
      </c>
      <c r="F4" s="234" t="s">
        <v>42</v>
      </c>
    </row>
    <row r="5" spans="2:6" ht="69" customHeight="1" x14ac:dyDescent="0.25">
      <c r="B5" s="30" t="str">
        <f>Inflation!B5</f>
        <v>Rapport actuariel (32e)
du Régime de pensions du Canada au 31 décembre 2024</v>
      </c>
      <c r="C5" s="232" t="s">
        <v>222</v>
      </c>
      <c r="D5" s="49" t="s">
        <v>231</v>
      </c>
      <c r="E5" s="52" t="s">
        <v>232</v>
      </c>
      <c r="F5" s="31">
        <f>(1*(4.65))/100+Inflation!F5</f>
        <v>6.6500000000000004E-2</v>
      </c>
    </row>
    <row r="6" spans="2:6" ht="66.5" customHeight="1" x14ac:dyDescent="0.25">
      <c r="B6" s="30" t="str">
        <f>Inflation!B6</f>
        <v>Évaluation actuarielle du Régime de rentes du Québec
au 31 décembre 2024</v>
      </c>
      <c r="C6" s="231" t="s">
        <v>227</v>
      </c>
      <c r="D6" s="49" t="s">
        <v>233</v>
      </c>
      <c r="E6" s="52" t="s">
        <v>234</v>
      </c>
      <c r="F6" s="31">
        <f>0.038+Inflation!F6</f>
        <v>5.8999999999999997E-2</v>
      </c>
    </row>
    <row r="7" spans="2:6" ht="66.5" customHeight="1" x14ac:dyDescent="0.25">
      <c r="B7" s="30" t="s">
        <v>43</v>
      </c>
      <c r="C7" s="232" t="str">
        <f>'Court terme'!C7</f>
        <v>Sondage annuel mené par l'Institut de planification financière et FP Canada</v>
      </c>
      <c r="D7" s="54" t="s">
        <v>44</v>
      </c>
      <c r="E7" s="112" t="s">
        <v>45</v>
      </c>
      <c r="F7" s="76">
        <f>'Sondage Institut FP Canada'!F17</f>
        <v>6.5299999999999997E-2</v>
      </c>
    </row>
    <row r="8" spans="2:6" ht="81" customHeight="1" x14ac:dyDescent="0.25">
      <c r="B8" s="30" t="s">
        <v>54</v>
      </c>
      <c r="C8" s="236" t="s">
        <v>55</v>
      </c>
      <c r="D8" s="55" t="s">
        <v>56</v>
      </c>
      <c r="E8" s="52" t="s">
        <v>249</v>
      </c>
      <c r="F8" s="39">
        <f>'Données sur 50 ans'!M77</f>
        <v>9.0775898114465292E-2</v>
      </c>
    </row>
    <row r="9" spans="2:6" ht="81" customHeight="1" x14ac:dyDescent="0.25">
      <c r="B9" s="30" t="s">
        <v>254</v>
      </c>
      <c r="C9" s="236" t="s">
        <v>51</v>
      </c>
      <c r="D9" s="49" t="s">
        <v>188</v>
      </c>
      <c r="E9" s="52" t="s">
        <v>235</v>
      </c>
      <c r="F9" s="39">
        <f>(1+'Rendement attendu marché'!E12)*(1+'Résumé des taux'!J5)-1</f>
        <v>5.8981199999999845E-2</v>
      </c>
    </row>
    <row r="10" spans="2:6" ht="47.25" customHeight="1" x14ac:dyDescent="0.25">
      <c r="B10" s="33" t="s">
        <v>53</v>
      </c>
      <c r="C10" s="394" t="s">
        <v>57</v>
      </c>
      <c r="D10" s="394"/>
      <c r="E10" s="394"/>
      <c r="F10" s="36">
        <f>AVERAGE(F5:F9)-0.005</f>
        <v>6.3111419622893017E-2</v>
      </c>
    </row>
    <row r="11" spans="2:6" ht="13.25" customHeight="1" x14ac:dyDescent="0.25"/>
    <row r="13" spans="2:6" ht="14.5" x14ac:dyDescent="0.35">
      <c r="B13" s="4"/>
      <c r="C13" s="4"/>
      <c r="D13" s="4"/>
    </row>
    <row r="14" spans="2:6" ht="14.5" x14ac:dyDescent="0.35">
      <c r="B14" s="4"/>
      <c r="C14" s="4"/>
      <c r="D14" s="4"/>
    </row>
  </sheetData>
  <mergeCells count="2">
    <mergeCell ref="B1:F1"/>
    <mergeCell ref="C10:E10"/>
  </mergeCells>
  <hyperlinks>
    <hyperlink ref="C7" location="'Sondage Institut FP Canada'!A1" display="'Sondage Institut FP Canada'!A1" xr:uid="{ABD397CE-8345-46D8-99FC-E14AC3217D47}"/>
    <hyperlink ref="C8" location="'Données sur 50 ans'!A1" display="Taux historiques sur 50 ans" xr:uid="{0023E1C0-A163-444B-A7B9-A7A5B81D1CA1}"/>
    <hyperlink ref="C9" location="MBER!A1" display="Rendement attentu basé sur le marché" xr:uid="{453981E8-CF40-5A4E-AADC-8F67CD9D5C54}"/>
    <hyperlink ref="C5" r:id="rId1" location="page=139.34" xr:uid="{7E34F53B-9CD6-4BE6-A9FA-A3760E7B2395}"/>
    <hyperlink ref="C6" r:id="rId2" xr:uid="{6980FD40-145F-459D-A74E-E63C9BE2B39A}"/>
  </hyperlinks>
  <pageMargins left="0.7" right="0.7" top="0.75" bottom="0.75" header="0.3" footer="0.3"/>
  <pageSetup scale="65" fitToHeight="0" orientation="landscape"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d6d5405-70b1-4727-bc36-a19ad9c12c34">
      <Terms xmlns="http://schemas.microsoft.com/office/infopath/2007/PartnerControls"/>
    </lcf76f155ced4ddcb4097134ff3c332f>
    <TaxCatchAll xmlns="e38b6c6e-0a53-4b99-82c9-9196f37f309d" xsi:nil="true"/>
    <Parcours xmlns="5d6d5405-70b1-4727-bc36-a19ad9c12c34" xsi:nil="true"/>
    <Codestructure xmlns="5d6d5405-70b1-4727-bc36-a19ad9c12c34" xsi:nil="true"/>
    <Notes xmlns="5d6d5405-70b1-4727-bc36-a19ad9c12c3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323F84006B58F4ABA422425CFF228E9" ma:contentTypeVersion="23" ma:contentTypeDescription="Crée un document." ma:contentTypeScope="" ma:versionID="0241a0aadab3eac313cc70d2a50de709">
  <xsd:schema xmlns:xsd="http://www.w3.org/2001/XMLSchema" xmlns:xs="http://www.w3.org/2001/XMLSchema" xmlns:p="http://schemas.microsoft.com/office/2006/metadata/properties" xmlns:ns2="5d6d5405-70b1-4727-bc36-a19ad9c12c34" xmlns:ns3="e38b6c6e-0a53-4b99-82c9-9196f37f309d" targetNamespace="http://schemas.microsoft.com/office/2006/metadata/properties" ma:root="true" ma:fieldsID="d2fb3030f6ad6e89e9cdfae7e26d8091" ns2:_="" ns3:_="">
    <xsd:import namespace="5d6d5405-70b1-4727-bc36-a19ad9c12c34"/>
    <xsd:import namespace="e38b6c6e-0a53-4b99-82c9-9196f37f309d"/>
    <xsd:element name="properties">
      <xsd:complexType>
        <xsd:sequence>
          <xsd:element name="documentManagement">
            <xsd:complexType>
              <xsd:all>
                <xsd:element ref="ns2:Parcours" minOccurs="0"/>
                <xsd:element ref="ns2:Codestructure" minOccurs="0"/>
                <xsd:element ref="ns3:SharedWithUsers" minOccurs="0"/>
                <xsd:element ref="ns3:SharedWithDetails" minOccurs="0"/>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SearchProperties" minOccurs="0"/>
                <xsd:element ref="ns2:MediaServiceLocation" minOccurs="0"/>
                <xsd:element ref="ns2:Not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6d5405-70b1-4727-bc36-a19ad9c12c34" elementFormDefault="qualified">
    <xsd:import namespace="http://schemas.microsoft.com/office/2006/documentManagement/types"/>
    <xsd:import namespace="http://schemas.microsoft.com/office/infopath/2007/PartnerControls"/>
    <xsd:element name="Parcours" ma:index="1" nillable="true" ma:displayName="Parcours" ma:format="Dropdown" ma:internalName="Parcours" ma:readOnly="false">
      <xsd:complexType>
        <xsd:complexContent>
          <xsd:extension base="dms:MultiChoiceFillIn">
            <xsd:sequence>
              <xsd:element name="Value" maxOccurs="unbounded" minOccurs="0" nillable="true">
                <xsd:simpleType>
                  <xsd:union memberTypes="dms:Text">
                    <xsd:simpleType>
                      <xsd:restriction base="dms:Choice">
                        <xsd:enumeration value="PD"/>
                        <xsd:enumeration value="PP"/>
                        <xsd:enumeration value="PS"/>
                      </xsd:restriction>
                    </xsd:simpleType>
                  </xsd:union>
                </xsd:simpleType>
              </xsd:element>
            </xsd:sequence>
          </xsd:extension>
        </xsd:complexContent>
      </xsd:complexType>
    </xsd:element>
    <xsd:element name="Codestructure" ma:index="2" nillable="true" ma:displayName="Code structure" ma:description="PD, PP, PS" ma:format="Dropdown" ma:internalName="Codestructure" ma:readOnly="false">
      <xsd:simpleType>
        <xsd:restriction base="dms:Text">
          <xsd:maxLength value="255"/>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Balises d’images" ma:readOnly="false" ma:fieldId="{5cf76f15-5ced-4ddc-b409-7134ff3c332f}" ma:taxonomyMulti="true" ma:sspId="87370490-af3e-4ce5-af26-598392ddaf4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hidden="true" ma:internalName="MediaServiceOCR" ma:readOnly="true">
      <xsd:simpleType>
        <xsd:restriction base="dms:Note"/>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hidden="true" ma:indexed="true" ma:internalName="MediaServiceLocation" ma:readOnly="true">
      <xsd:simpleType>
        <xsd:restriction base="dms:Text"/>
      </xsd:simpleType>
    </xsd:element>
    <xsd:element name="Notes" ma:index="25" nillable="true" ma:displayName="Notes" ma:format="Dropdown" ma:internalName="Notes">
      <xsd:simpleType>
        <xsd:restriction base="dms:Text">
          <xsd:maxLength value="255"/>
        </xsd:restrictio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b6c6e-0a53-4b99-82c9-9196f37f309d" elementFormDefault="qualified">
    <xsd:import namespace="http://schemas.microsoft.com/office/2006/documentManagement/types"/>
    <xsd:import namespace="http://schemas.microsoft.com/office/infopath/2007/PartnerControls"/>
    <xsd:element name="SharedWithUsers" ma:index="8" nillable="true" ma:displayName="Partagé avec"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hidden="true" ma:internalName="SharedWithDetails" ma:readOnly="true">
      <xsd:simpleType>
        <xsd:restriction base="dms:Note"/>
      </xsd:simpleType>
    </xsd:element>
    <xsd:element name="TaxCatchAll" ma:index="19" nillable="true" ma:displayName="Taxonomy Catch All Column" ma:hidden="true" ma:list="{b1fb995b-e839-4b14-949a-9fd331d5dd44}" ma:internalName="TaxCatchAll" ma:readOnly="false" ma:showField="CatchAllData" ma:web="e38b6c6e-0a53-4b99-82c9-9196f37f30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Type de contenu"/>
        <xsd:element ref="dc:title" minOccurs="0" maxOccurs="1" ma:index="3"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07C38C0-CE32-4ECA-BF8E-277B8F8A0DFF}">
  <ds:schemaRefs>
    <ds:schemaRef ds:uri="5d6d5405-70b1-4727-bc36-a19ad9c12c34"/>
    <ds:schemaRef ds:uri="http://purl.org/dc/elements/1.1/"/>
    <ds:schemaRef ds:uri="http://schemas.microsoft.com/office/2006/documentManagement/types"/>
    <ds:schemaRef ds:uri="http://purl.org/dc/dcmitype/"/>
    <ds:schemaRef ds:uri="http://purl.org/dc/terms/"/>
    <ds:schemaRef ds:uri="http://schemas.microsoft.com/office/2006/metadata/properties"/>
    <ds:schemaRef ds:uri="http://schemas.microsoft.com/office/infopath/2007/PartnerControls"/>
    <ds:schemaRef ds:uri="http://schemas.openxmlformats.org/package/2006/metadata/core-properties"/>
    <ds:schemaRef ds:uri="e38b6c6e-0a53-4b99-82c9-9196f37f309d"/>
    <ds:schemaRef ds:uri="http://www.w3.org/XML/1998/namespace"/>
  </ds:schemaRefs>
</ds:datastoreItem>
</file>

<file path=customXml/itemProps2.xml><?xml version="1.0" encoding="utf-8"?>
<ds:datastoreItem xmlns:ds="http://schemas.openxmlformats.org/officeDocument/2006/customXml" ds:itemID="{8733CEBC-1904-451E-A4F6-98DDEA7F95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6d5405-70b1-4727-bc36-a19ad9c12c34"/>
    <ds:schemaRef ds:uri="e38b6c6e-0a53-4b99-82c9-9196f37f30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1BA9E01-1982-4488-A214-BE3F62562F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10</vt:i4>
      </vt:variant>
    </vt:vector>
  </HeadingPairs>
  <TitlesOfParts>
    <vt:vector size="34" baseType="lpstr">
      <vt:lpstr>Addenda</vt:lpstr>
      <vt:lpstr>Introduction</vt:lpstr>
      <vt:lpstr>Calcul des NHP</vt:lpstr>
      <vt:lpstr>Résumé des taux</vt:lpstr>
      <vt:lpstr>Sources de données des NHP</vt:lpstr>
      <vt:lpstr>Inflation</vt:lpstr>
      <vt:lpstr>Court terme</vt:lpstr>
      <vt:lpstr>Revenu fixe</vt:lpstr>
      <vt:lpstr>Actions canadiennes</vt:lpstr>
      <vt:lpstr>Actions américaines</vt:lpstr>
      <vt:lpstr>Actions internationales</vt:lpstr>
      <vt:lpstr>Actions marchés émergents</vt:lpstr>
      <vt:lpstr>Taux historiques</vt:lpstr>
      <vt:lpstr>NHP historiques</vt:lpstr>
      <vt:lpstr>Données sur 50 ans</vt:lpstr>
      <vt:lpstr>Sondage Institut FP Canada</vt:lpstr>
      <vt:lpstr>Rendement attendu marché</vt:lpstr>
      <vt:lpstr>Corrélations et écarts-types</vt:lpstr>
      <vt:lpstr>IPC2024</vt:lpstr>
      <vt:lpstr>Norme 2009 équilibré et réalisé</vt:lpstr>
      <vt:lpstr>Données Normes vs réalité </vt:lpstr>
      <vt:lpstr>Comparaison Normes vs réalité</vt:lpstr>
      <vt:lpstr>IPC 1997-2024</vt:lpstr>
      <vt:lpstr>Risques de survie</vt:lpstr>
      <vt:lpstr>'Actions américaines'!Print_Area</vt:lpstr>
      <vt:lpstr>'Actions internationales'!Print_Area</vt:lpstr>
      <vt:lpstr>'Actions marchés émergents'!Print_Area</vt:lpstr>
      <vt:lpstr>'Court terme'!Print_Area</vt:lpstr>
      <vt:lpstr>Inflation!Print_Area</vt:lpstr>
      <vt:lpstr>Introduction!Print_Area</vt:lpstr>
      <vt:lpstr>'Rendement attendu marché'!Print_Area</vt:lpstr>
      <vt:lpstr>'Résumé des taux'!Print_Area</vt:lpstr>
      <vt:lpstr>'Revenu fixe'!Print_Area</vt:lpstr>
      <vt:lpstr>'Données sur 50 ans'!Print_Titles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Corporation</dc:creator>
  <cp:keywords/>
  <dc:description/>
  <cp:lastModifiedBy>Heidi Evans</cp:lastModifiedBy>
  <cp:revision/>
  <dcterms:created xsi:type="dcterms:W3CDTF">1996-10-21T11:03:58Z</dcterms:created>
  <dcterms:modified xsi:type="dcterms:W3CDTF">2026-04-22T13:10:34Z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0x0101006323F84006B58F4ABA422425CFF228E9</vt:lpwstr>
  </property>
  <property fmtid="{D5CDD505-2E9C-101B-9397-08002B2CF9AE}" pid="3" name="MediaServiceImageTags">
    <vt:lpwstr/>
  </property>
</Properties>
</file>